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mc:AlternateContent xmlns:mc="http://schemas.openxmlformats.org/markup-compatibility/2006">
    <mc:Choice Requires="x15">
      <x15ac:absPath xmlns:x15ac="http://schemas.microsoft.com/office/spreadsheetml/2010/11/ac" url="https://els1.sharepoint.com/teams/ToolsSolutions/Documents partages/Ber_Phil/aUpdate Tools/Updates 2024/21 OK Autokosten/"/>
    </mc:Choice>
  </mc:AlternateContent>
  <xr:revisionPtr revIDLastSave="0" documentId="8_{828E7681-BEB9-40DD-81D3-ADACA543A738}" xr6:coauthVersionLast="47" xr6:coauthVersionMax="47" xr10:uidLastSave="{00000000-0000-0000-0000-000000000000}"/>
  <bookViews>
    <workbookView showSheetTabs="0" xWindow="-120" yWindow="-120" windowWidth="29040" windowHeight="15840" xr2:uid="{00000000-000D-0000-FFFF-FFFF00000000}"/>
  </bookViews>
  <sheets>
    <sheet name="Home" sheetId="34" r:id="rId1"/>
    <sheet name="2" sheetId="10" r:id="rId2"/>
    <sheet name="calc" sheetId="11" state="veryHidden" r:id="rId3"/>
    <sheet name="calc1" sheetId="29" state="veryHidden" r:id="rId4"/>
    <sheet name="HomeFR" sheetId="35" r:id="rId5"/>
    <sheet name="2FR" sheetId="24" r:id="rId6"/>
    <sheet name="calcFR" sheetId="26" state="veryHidden" r:id="rId7"/>
    <sheet name="calcFR1" sheetId="32" state="veryHidden" r:id="rId8"/>
    <sheet name="EDISEC" sheetId="36" r:id="rId9"/>
  </sheets>
  <externalReferences>
    <externalReference r:id="rId10"/>
  </externalReferences>
  <definedNames>
    <definedName name="__123Graph_AGRAFIEK1" hidden="1">[1]VAALucien!$D$13:$D$18</definedName>
    <definedName name="__123Graph_AGRAFIEK2" hidden="1">'[1]fisc.res.'!$K$184:$K$191</definedName>
    <definedName name="__123Graph_AGRAFIEK3" hidden="1">'[1]fisc.res.'!$C$10:$C$16</definedName>
    <definedName name="__123Graph_BGRAFIEK1" hidden="1">'[1]fisc.res.'!$C$37:$C$43</definedName>
    <definedName name="__123Graph_BGRAFIEK3" hidden="1">'[1]fisc.res.'!$J$10:$J$16</definedName>
    <definedName name="__123Graph_CGRAFIEK1" hidden="1">[1]Blad1!$D$9:$D$20</definedName>
    <definedName name="__123Graph_DGRAFIEK1" hidden="1">[1]Blad1!$E$9:$E$20</definedName>
    <definedName name="__123Graph_XGRAFIEK1" hidden="1">'[1]fisc.res.'!$B$10:$B$16</definedName>
    <definedName name="__123Graph_XGRAFIEK2" hidden="1">'[1]fisc.res.'!$J$184:$J$191</definedName>
    <definedName name="__123Graph_XGRAFIEK3" hidden="1">'[1]fisc.res.'!$B$10:$B$16</definedName>
    <definedName name="_Key1" hidden="1">#REF!</definedName>
    <definedName name="_Order1" hidden="1">255</definedName>
    <definedName name="_Sort" hidden="1">#REF!</definedName>
    <definedName name="coot">'2'!$N$6</definedName>
    <definedName name="coot2">'2'!$N$73</definedName>
    <definedName name="cootfr">'2FR'!$N$6</definedName>
    <definedName name="cootfr2">'2FR'!$N$73</definedName>
    <definedName name="dTM">Home!$B$2</definedName>
    <definedName name="_xlnm.Print_Area" localSheetId="1">'2'!$B$2:$Q$115</definedName>
    <definedName name="_xlnm.Print_Area" localSheetId="5">'2FR'!$B$2:$Q$92</definedName>
    <definedName name="_xlnm.Print_Area" localSheetId="0">Home!$B$2:$F$27</definedName>
    <definedName name="_xlnm.Print_Area" localSheetId="4">HomeFR!$B$2:$F$27</definedName>
    <definedName name="_xlnm.Print_Titles" localSheetId="1">'2'!$2:$4</definedName>
    <definedName name="_xlnm.Print_Titles" localSheetId="5">'2FR'!$2:$4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36" l="1" a="1"/>
  <c r="B2" i="36" s="1"/>
  <c r="Q104" i="24"/>
  <c r="P104" i="24"/>
  <c r="O104" i="24"/>
  <c r="N104" i="24"/>
  <c r="M104" i="24"/>
  <c r="L104" i="24"/>
  <c r="K104" i="24"/>
  <c r="J104" i="24"/>
  <c r="I104" i="24"/>
  <c r="H104" i="24"/>
  <c r="G104" i="24"/>
  <c r="F104" i="24"/>
  <c r="AC53" i="24"/>
  <c r="AD53" i="24"/>
  <c r="AE53" i="24"/>
  <c r="AF53" i="24"/>
  <c r="AG53" i="24"/>
  <c r="AH53" i="24"/>
  <c r="AI53" i="24"/>
  <c r="AJ53" i="24"/>
  <c r="AK53" i="24"/>
  <c r="AL53" i="24"/>
  <c r="AM53" i="24"/>
  <c r="AC54" i="24"/>
  <c r="AD54" i="24"/>
  <c r="AE54" i="24"/>
  <c r="AF54" i="24"/>
  <c r="AG54" i="24"/>
  <c r="AH54" i="24"/>
  <c r="AI54" i="24"/>
  <c r="AJ54" i="24"/>
  <c r="AK54" i="24"/>
  <c r="AL54" i="24"/>
  <c r="AM54" i="24"/>
  <c r="AC55" i="24"/>
  <c r="AD55" i="24"/>
  <c r="AE55" i="24"/>
  <c r="AF55" i="24"/>
  <c r="AG55" i="24"/>
  <c r="AH55" i="24"/>
  <c r="AI55" i="24"/>
  <c r="AJ55" i="24"/>
  <c r="AK55" i="24"/>
  <c r="AL55" i="24"/>
  <c r="AM55" i="24"/>
  <c r="AC56" i="24"/>
  <c r="AD56" i="24"/>
  <c r="AE56" i="24"/>
  <c r="AF56" i="24"/>
  <c r="AG56" i="24"/>
  <c r="AH56" i="24"/>
  <c r="AI56" i="24"/>
  <c r="AJ56" i="24"/>
  <c r="AK56" i="24"/>
  <c r="AL56" i="24"/>
  <c r="AM56" i="24"/>
  <c r="AB53" i="24"/>
  <c r="AB54" i="24"/>
  <c r="AB55" i="24"/>
  <c r="F104" i="10"/>
  <c r="Q104" i="10"/>
  <c r="P104" i="10"/>
  <c r="O104" i="10"/>
  <c r="N104" i="10"/>
  <c r="M104" i="10"/>
  <c r="L104" i="10"/>
  <c r="K104" i="10"/>
  <c r="J104" i="10"/>
  <c r="I104" i="10"/>
  <c r="H104" i="10"/>
  <c r="G104" i="10"/>
  <c r="Q92" i="10"/>
  <c r="P92" i="10"/>
  <c r="O92" i="10"/>
  <c r="N92" i="10"/>
  <c r="M92" i="10"/>
  <c r="L92" i="10"/>
  <c r="K92" i="10"/>
  <c r="J92" i="10"/>
  <c r="I92" i="10"/>
  <c r="H92" i="10"/>
  <c r="G92" i="10"/>
  <c r="F92" i="10"/>
  <c r="AC53" i="10" l="1"/>
  <c r="AD53" i="10"/>
  <c r="AE53" i="10"/>
  <c r="AF53" i="10"/>
  <c r="AG53" i="10"/>
  <c r="AH53" i="10"/>
  <c r="AI53" i="10"/>
  <c r="AJ53" i="10"/>
  <c r="AK53" i="10"/>
  <c r="AL53" i="10"/>
  <c r="AM53" i="10"/>
  <c r="AC54" i="10"/>
  <c r="AD54" i="10"/>
  <c r="AE54" i="10"/>
  <c r="AF54" i="10"/>
  <c r="AG54" i="10"/>
  <c r="AH54" i="10"/>
  <c r="AI54" i="10"/>
  <c r="AJ54" i="10"/>
  <c r="AK54" i="10"/>
  <c r="AL54" i="10"/>
  <c r="AM54" i="10"/>
  <c r="AC55" i="10"/>
  <c r="AD55" i="10"/>
  <c r="AE55" i="10"/>
  <c r="AF55" i="10"/>
  <c r="AG55" i="10"/>
  <c r="AH55" i="10"/>
  <c r="AI55" i="10"/>
  <c r="AJ55" i="10"/>
  <c r="AK55" i="10"/>
  <c r="AL55" i="10"/>
  <c r="AM55" i="10"/>
  <c r="AC56" i="10"/>
  <c r="AD56" i="10"/>
  <c r="AE56" i="10"/>
  <c r="AF56" i="10"/>
  <c r="AG56" i="10"/>
  <c r="AH56" i="10"/>
  <c r="AI56" i="10"/>
  <c r="AJ56" i="10"/>
  <c r="AK56" i="10"/>
  <c r="AL56" i="10"/>
  <c r="AM56" i="10"/>
  <c r="AB53" i="10"/>
  <c r="AB54" i="10"/>
  <c r="AB55" i="10"/>
  <c r="B10" i="36"/>
  <c r="E7" i="36"/>
  <c r="E6" i="36"/>
  <c r="F2" i="36"/>
  <c r="B2" i="35"/>
  <c r="C5" i="36" l="1"/>
  <c r="E5" i="36" s="1"/>
  <c r="C4" i="36"/>
  <c r="E4" i="36" s="1"/>
  <c r="AM68" i="24" l="1"/>
  <c r="AM67" i="24"/>
  <c r="AL67" i="24"/>
  <c r="AM66" i="24"/>
  <c r="AL66" i="24"/>
  <c r="AK66" i="24"/>
  <c r="AM65" i="24"/>
  <c r="AL65" i="24"/>
  <c r="AK65" i="24"/>
  <c r="AJ65" i="24"/>
  <c r="AM64" i="24"/>
  <c r="AL64" i="24"/>
  <c r="AK64" i="24"/>
  <c r="AJ64" i="24"/>
  <c r="AI64" i="24"/>
  <c r="AM63" i="24"/>
  <c r="AL63" i="24"/>
  <c r="AK63" i="24"/>
  <c r="AJ63" i="24"/>
  <c r="AI63" i="24"/>
  <c r="AH63" i="24"/>
  <c r="AM62" i="24"/>
  <c r="AL62" i="24"/>
  <c r="AK62" i="24"/>
  <c r="AJ62" i="24"/>
  <c r="AM61" i="24"/>
  <c r="AL61" i="24"/>
  <c r="AK61" i="24"/>
  <c r="AJ61" i="24"/>
  <c r="AM60" i="24"/>
  <c r="AL60" i="24"/>
  <c r="AK60" i="24"/>
  <c r="AJ60" i="24"/>
  <c r="Q68" i="24"/>
  <c r="Q67" i="24"/>
  <c r="P67" i="24"/>
  <c r="Q66" i="24"/>
  <c r="P66" i="24"/>
  <c r="O66" i="24"/>
  <c r="Q65" i="24"/>
  <c r="P65" i="24"/>
  <c r="O65" i="24"/>
  <c r="N65" i="24"/>
  <c r="Q64" i="24"/>
  <c r="P64" i="24"/>
  <c r="O64" i="24"/>
  <c r="N64" i="24"/>
  <c r="M64" i="24"/>
  <c r="Q63" i="24"/>
  <c r="P63" i="24"/>
  <c r="O63" i="24"/>
  <c r="N63" i="24"/>
  <c r="M63" i="24"/>
  <c r="L63" i="24"/>
  <c r="Q62" i="24"/>
  <c r="P62" i="24"/>
  <c r="O62" i="24"/>
  <c r="N62" i="24"/>
  <c r="Q61" i="24"/>
  <c r="P61" i="24"/>
  <c r="O61" i="24"/>
  <c r="N61" i="24"/>
  <c r="Q60" i="24"/>
  <c r="P60" i="24"/>
  <c r="O60" i="24"/>
  <c r="N60" i="24"/>
  <c r="AM68" i="10"/>
  <c r="AM67" i="10"/>
  <c r="AL67" i="10"/>
  <c r="AM66" i="10"/>
  <c r="AL66" i="10"/>
  <c r="AK66" i="10"/>
  <c r="AM65" i="10"/>
  <c r="AL65" i="10"/>
  <c r="AK65" i="10"/>
  <c r="AJ65" i="10"/>
  <c r="AM64" i="10"/>
  <c r="AL64" i="10"/>
  <c r="AK64" i="10"/>
  <c r="AJ64" i="10"/>
  <c r="AI64" i="10"/>
  <c r="AM63" i="10"/>
  <c r="AL63" i="10"/>
  <c r="AK63" i="10"/>
  <c r="AJ63" i="10"/>
  <c r="AI63" i="10"/>
  <c r="AH63" i="10"/>
  <c r="AM62" i="10"/>
  <c r="AL62" i="10"/>
  <c r="AK62" i="10"/>
  <c r="AJ62" i="10"/>
  <c r="AM61" i="10"/>
  <c r="AL61" i="10"/>
  <c r="AK61" i="10"/>
  <c r="AJ61" i="10"/>
  <c r="AM60" i="10"/>
  <c r="AL60" i="10"/>
  <c r="AK60" i="10"/>
  <c r="AJ60" i="10"/>
  <c r="Q68" i="10"/>
  <c r="P67" i="10"/>
  <c r="Q67" i="10"/>
  <c r="O66" i="10"/>
  <c r="P66" i="10"/>
  <c r="Q66" i="10"/>
  <c r="N65" i="10"/>
  <c r="O65" i="10"/>
  <c r="P65" i="10"/>
  <c r="Q65" i="10"/>
  <c r="M64" i="10"/>
  <c r="N64" i="10"/>
  <c r="O64" i="10"/>
  <c r="P64" i="10"/>
  <c r="Q64" i="10"/>
  <c r="M63" i="10"/>
  <c r="N63" i="10"/>
  <c r="O63" i="10"/>
  <c r="P63" i="10"/>
  <c r="Q63" i="10"/>
  <c r="L63" i="10"/>
  <c r="N62" i="10"/>
  <c r="O62" i="10"/>
  <c r="P62" i="10"/>
  <c r="Q62" i="10"/>
  <c r="N61" i="10"/>
  <c r="O61" i="10"/>
  <c r="P61" i="10"/>
  <c r="Q61" i="10"/>
  <c r="O60" i="10"/>
  <c r="P60" i="10"/>
  <c r="Q60" i="10"/>
  <c r="N60" i="10"/>
  <c r="B8" i="11" l="1"/>
  <c r="M111" i="10" l="1"/>
  <c r="M110" i="10"/>
  <c r="J111" i="10"/>
  <c r="J110" i="10"/>
  <c r="M112" i="10" l="1"/>
  <c r="E7" i="32"/>
  <c r="E7" i="26"/>
  <c r="E102" i="24"/>
  <c r="E90" i="24"/>
  <c r="E97" i="24"/>
  <c r="E85" i="24"/>
  <c r="G102" i="24" l="1"/>
  <c r="G90" i="24"/>
  <c r="G97" i="24"/>
  <c r="G85" i="24"/>
  <c r="M111" i="24"/>
  <c r="J111" i="24"/>
  <c r="M110" i="24"/>
  <c r="J110" i="24"/>
  <c r="M109" i="24"/>
  <c r="J109" i="24"/>
  <c r="Q105" i="24"/>
  <c r="Q106" i="24" s="1"/>
  <c r="P105" i="24"/>
  <c r="P106" i="24" s="1"/>
  <c r="O105" i="24"/>
  <c r="O106" i="24" s="1"/>
  <c r="N105" i="24"/>
  <c r="N106" i="24" s="1"/>
  <c r="M105" i="24"/>
  <c r="M106" i="24" s="1"/>
  <c r="L105" i="24"/>
  <c r="L106" i="24" s="1"/>
  <c r="K105" i="24"/>
  <c r="K106" i="24" s="1"/>
  <c r="J105" i="24"/>
  <c r="J106" i="24" s="1"/>
  <c r="I105" i="24"/>
  <c r="I106" i="24" s="1"/>
  <c r="H105" i="24"/>
  <c r="H106" i="24" s="1"/>
  <c r="G105" i="24"/>
  <c r="G106" i="24" s="1"/>
  <c r="F105" i="24"/>
  <c r="F106" i="24" s="1"/>
  <c r="E104" i="24"/>
  <c r="E105" i="24" s="1"/>
  <c r="E106" i="24" s="1"/>
  <c r="D104" i="24"/>
  <c r="D105" i="24" s="1"/>
  <c r="D106" i="24" s="1"/>
  <c r="C104" i="24"/>
  <c r="C105" i="24" s="1"/>
  <c r="C106" i="24" s="1"/>
  <c r="C102" i="24"/>
  <c r="E92" i="24"/>
  <c r="E93" i="24" s="1"/>
  <c r="E94" i="24" s="1"/>
  <c r="D92" i="24"/>
  <c r="D93" i="24" s="1"/>
  <c r="D94" i="24" s="1"/>
  <c r="C92" i="24"/>
  <c r="C93" i="24" s="1"/>
  <c r="C94" i="24" s="1"/>
  <c r="C90" i="24"/>
  <c r="C97" i="24"/>
  <c r="C85" i="24"/>
  <c r="C119" i="32"/>
  <c r="AM27" i="24" s="1"/>
  <c r="C118" i="32"/>
  <c r="AL26" i="24" s="1"/>
  <c r="C117" i="32"/>
  <c r="AK25" i="24" s="1"/>
  <c r="C116" i="32"/>
  <c r="AJ24" i="24" s="1"/>
  <c r="C115" i="32"/>
  <c r="AI23" i="24" s="1"/>
  <c r="C114" i="32"/>
  <c r="AL22" i="24" s="1"/>
  <c r="B102" i="32"/>
  <c r="C103" i="32" s="1"/>
  <c r="AJ40" i="24" s="1"/>
  <c r="B92" i="32"/>
  <c r="D93" i="32" s="1"/>
  <c r="B82" i="32"/>
  <c r="D83" i="32" s="1"/>
  <c r="B72" i="32"/>
  <c r="C73" i="32" s="1"/>
  <c r="AG39" i="24" s="1"/>
  <c r="B62" i="32"/>
  <c r="D63" i="32" s="1"/>
  <c r="B49" i="32"/>
  <c r="C50" i="32" s="1"/>
  <c r="AJ38" i="24" s="1"/>
  <c r="B8" i="32"/>
  <c r="H15" i="32" s="1"/>
  <c r="J112" i="10"/>
  <c r="J109" i="10"/>
  <c r="M109" i="10"/>
  <c r="G102" i="10"/>
  <c r="E102" i="10"/>
  <c r="C102" i="10"/>
  <c r="E90" i="10"/>
  <c r="C90" i="10"/>
  <c r="G97" i="10"/>
  <c r="E85" i="10"/>
  <c r="E97" i="10"/>
  <c r="E7" i="11"/>
  <c r="G90" i="10" s="1"/>
  <c r="E7" i="29"/>
  <c r="C97" i="10"/>
  <c r="C85" i="10"/>
  <c r="D104" i="10"/>
  <c r="E104" i="10"/>
  <c r="G105" i="10"/>
  <c r="G106" i="10" s="1"/>
  <c r="C104" i="10"/>
  <c r="C105" i="10" s="1"/>
  <c r="C106" i="10" s="1"/>
  <c r="D92" i="10"/>
  <c r="E92" i="10"/>
  <c r="C92" i="10"/>
  <c r="B8" i="29"/>
  <c r="H20" i="29" s="1"/>
  <c r="C119" i="29"/>
  <c r="AM47" i="10" s="1"/>
  <c r="C118" i="29"/>
  <c r="AM46" i="10" s="1"/>
  <c r="C117" i="29"/>
  <c r="AM45" i="10" s="1"/>
  <c r="C116" i="29"/>
  <c r="AL44" i="10" s="1"/>
  <c r="C115" i="29"/>
  <c r="AL23" i="10" s="1"/>
  <c r="C114" i="29"/>
  <c r="AL42" i="10" s="1"/>
  <c r="B102" i="29"/>
  <c r="D103" i="29" s="1"/>
  <c r="AM20" i="10" s="1"/>
  <c r="B92" i="29"/>
  <c r="D93" i="29" s="1"/>
  <c r="B82" i="29"/>
  <c r="D83" i="29" s="1"/>
  <c r="B72" i="29"/>
  <c r="C73" i="29" s="1"/>
  <c r="B62" i="29"/>
  <c r="D63" i="29" s="1"/>
  <c r="B49" i="29"/>
  <c r="D50" i="29" s="1"/>
  <c r="D51" i="29" s="1"/>
  <c r="Q8" i="24"/>
  <c r="C119" i="26"/>
  <c r="Q47" i="24" s="1"/>
  <c r="C118" i="26"/>
  <c r="Q46" i="24" s="1"/>
  <c r="C117" i="26"/>
  <c r="Q45" i="24" s="1"/>
  <c r="C116" i="26"/>
  <c r="N44" i="24" s="1"/>
  <c r="C115" i="26"/>
  <c r="Q43" i="24" s="1"/>
  <c r="C114" i="26"/>
  <c r="Q42" i="24" s="1"/>
  <c r="B102" i="26"/>
  <c r="D103" i="26" s="1"/>
  <c r="Q20" i="24" s="1"/>
  <c r="B92" i="26"/>
  <c r="D93" i="26" s="1"/>
  <c r="B82" i="26"/>
  <c r="D83" i="26" s="1"/>
  <c r="B72" i="26"/>
  <c r="D73" i="26" s="1"/>
  <c r="B62" i="26"/>
  <c r="D63" i="26" s="1"/>
  <c r="B49" i="26"/>
  <c r="D50" i="26" s="1"/>
  <c r="Q18" i="24" s="1"/>
  <c r="B8" i="26"/>
  <c r="C35" i="26" s="1"/>
  <c r="N37" i="24" s="1"/>
  <c r="AH19" i="10" l="1"/>
  <c r="D84" i="29"/>
  <c r="AE19" i="24"/>
  <c r="D64" i="32"/>
  <c r="AH21" i="24"/>
  <c r="D84" i="32"/>
  <c r="AI20" i="24"/>
  <c r="D94" i="32"/>
  <c r="AF19" i="10"/>
  <c r="D64" i="29"/>
  <c r="AI21" i="10"/>
  <c r="D94" i="29"/>
  <c r="M21" i="24"/>
  <c r="D94" i="26"/>
  <c r="L19" i="24"/>
  <c r="D84" i="26"/>
  <c r="K19" i="24"/>
  <c r="D74" i="26"/>
  <c r="J19" i="24"/>
  <c r="D64" i="26"/>
  <c r="G85" i="10"/>
  <c r="P110" i="24"/>
  <c r="J112" i="24"/>
  <c r="M112" i="24"/>
  <c r="M114" i="24"/>
  <c r="P111" i="24"/>
  <c r="AI38" i="24"/>
  <c r="AL46" i="24"/>
  <c r="AM46" i="24"/>
  <c r="AM45" i="24"/>
  <c r="AL43" i="24"/>
  <c r="AG41" i="24"/>
  <c r="AM26" i="24"/>
  <c r="AM25" i="24"/>
  <c r="AH20" i="24"/>
  <c r="AJ42" i="24"/>
  <c r="AG40" i="24"/>
  <c r="AH38" i="24"/>
  <c r="AJ22" i="24"/>
  <c r="AI42" i="24"/>
  <c r="AG38" i="24"/>
  <c r="AI22" i="24"/>
  <c r="AF20" i="24"/>
  <c r="AK22" i="24"/>
  <c r="AL45" i="24"/>
  <c r="AH42" i="24"/>
  <c r="AM39" i="24"/>
  <c r="AF38" i="24"/>
  <c r="AL25" i="24"/>
  <c r="AH22" i="24"/>
  <c r="AK45" i="24"/>
  <c r="AM41" i="24"/>
  <c r="AL39" i="24"/>
  <c r="AE38" i="24"/>
  <c r="AK42" i="24"/>
  <c r="AM44" i="24"/>
  <c r="AL41" i="24"/>
  <c r="AK39" i="24"/>
  <c r="AM24" i="24"/>
  <c r="AL44" i="24"/>
  <c r="AK41" i="24"/>
  <c r="AJ39" i="24"/>
  <c r="AL24" i="24"/>
  <c r="AK44" i="24"/>
  <c r="AJ41" i="24"/>
  <c r="AK24" i="24"/>
  <c r="AI19" i="24"/>
  <c r="AJ44" i="24"/>
  <c r="AI21" i="24"/>
  <c r="AH19" i="24"/>
  <c r="AM43" i="24"/>
  <c r="AM23" i="24"/>
  <c r="AL23" i="24"/>
  <c r="AF19" i="24"/>
  <c r="AK43" i="24"/>
  <c r="AM40" i="24"/>
  <c r="AK23" i="24"/>
  <c r="AJ43" i="24"/>
  <c r="AL40" i="24"/>
  <c r="AM38" i="24"/>
  <c r="AJ23" i="24"/>
  <c r="AI43" i="24"/>
  <c r="AK40" i="24"/>
  <c r="AL38" i="24"/>
  <c r="AM42" i="24"/>
  <c r="AK38" i="24"/>
  <c r="AM22" i="24"/>
  <c r="AM47" i="24"/>
  <c r="AL42" i="24"/>
  <c r="I19" i="32"/>
  <c r="H20" i="32"/>
  <c r="D103" i="32"/>
  <c r="I20" i="32"/>
  <c r="D50" i="32"/>
  <c r="C63" i="32"/>
  <c r="I15" i="32"/>
  <c r="D73" i="32"/>
  <c r="D74" i="32" s="1"/>
  <c r="H16" i="32"/>
  <c r="I16" i="32"/>
  <c r="C83" i="32"/>
  <c r="H17" i="32"/>
  <c r="H19" i="32"/>
  <c r="I17" i="32"/>
  <c r="H18" i="32"/>
  <c r="H25" i="32" s="1"/>
  <c r="AA33" i="24" s="1"/>
  <c r="C35" i="32"/>
  <c r="C93" i="32"/>
  <c r="I18" i="32"/>
  <c r="I25" i="32" s="1"/>
  <c r="Y12" i="24" s="1"/>
  <c r="C99" i="24" s="1"/>
  <c r="C100" i="24" s="1"/>
  <c r="C101" i="24" s="1"/>
  <c r="D35" i="32"/>
  <c r="Q44" i="24"/>
  <c r="P111" i="10"/>
  <c r="P110" i="10"/>
  <c r="C93" i="10"/>
  <c r="C94" i="10" s="1"/>
  <c r="E93" i="10"/>
  <c r="E94" i="10" s="1"/>
  <c r="F105" i="10"/>
  <c r="F106" i="10" s="1"/>
  <c r="E105" i="10"/>
  <c r="E106" i="10" s="1"/>
  <c r="D93" i="10"/>
  <c r="D94" i="10" s="1"/>
  <c r="H105" i="10"/>
  <c r="H106" i="10" s="1"/>
  <c r="D105" i="10"/>
  <c r="D106" i="10" s="1"/>
  <c r="D73" i="29"/>
  <c r="C83" i="29"/>
  <c r="C93" i="29"/>
  <c r="C103" i="29"/>
  <c r="AI22" i="10"/>
  <c r="AK22" i="10"/>
  <c r="AM26" i="10"/>
  <c r="AM27" i="10"/>
  <c r="AH42" i="10"/>
  <c r="AJ42" i="10"/>
  <c r="AM42" i="10"/>
  <c r="AM44" i="10"/>
  <c r="AK45" i="10"/>
  <c r="AL45" i="10"/>
  <c r="AL22" i="10"/>
  <c r="AM22" i="10"/>
  <c r="AK24" i="10"/>
  <c r="AM23" i="10"/>
  <c r="AJ24" i="10"/>
  <c r="AL24" i="10"/>
  <c r="AK43" i="10"/>
  <c r="AJ43" i="10"/>
  <c r="AK25" i="10"/>
  <c r="AM43" i="10"/>
  <c r="AM24" i="10"/>
  <c r="AL43" i="10"/>
  <c r="AH22" i="10"/>
  <c r="AL25" i="10"/>
  <c r="AJ44" i="10"/>
  <c r="AI43" i="10"/>
  <c r="AM25" i="10"/>
  <c r="AK44" i="10"/>
  <c r="AJ22" i="10"/>
  <c r="AL26" i="10"/>
  <c r="AI23" i="10"/>
  <c r="AI42" i="10"/>
  <c r="AL46" i="10"/>
  <c r="AK23" i="10"/>
  <c r="AK42" i="10"/>
  <c r="AJ23" i="10"/>
  <c r="AI19" i="10"/>
  <c r="AK21" i="10"/>
  <c r="AL59" i="10"/>
  <c r="AK19" i="10"/>
  <c r="AL21" i="10"/>
  <c r="AM59" i="10"/>
  <c r="AL20" i="10"/>
  <c r="I105" i="10"/>
  <c r="I106" i="10" s="1"/>
  <c r="AL19" i="10"/>
  <c r="AF18" i="10"/>
  <c r="AG18" i="10"/>
  <c r="AF20" i="10"/>
  <c r="K105" i="10"/>
  <c r="K106" i="10" s="1"/>
  <c r="AM19" i="10"/>
  <c r="J105" i="10"/>
  <c r="J106" i="10" s="1"/>
  <c r="AH18" i="10"/>
  <c r="L105" i="10"/>
  <c r="L106" i="10" s="1"/>
  <c r="AE19" i="10"/>
  <c r="AJ21" i="10"/>
  <c r="AM21" i="10"/>
  <c r="AI18" i="10"/>
  <c r="AH20" i="10"/>
  <c r="M105" i="10"/>
  <c r="M106" i="10" s="1"/>
  <c r="AM18" i="10"/>
  <c r="AF59" i="10"/>
  <c r="AE18" i="10"/>
  <c r="AJ18" i="10"/>
  <c r="AI20" i="10"/>
  <c r="AK59" i="10"/>
  <c r="AK18" i="10"/>
  <c r="AJ20" i="10"/>
  <c r="O105" i="10"/>
  <c r="O106" i="10" s="1"/>
  <c r="AJ19" i="10"/>
  <c r="AL18" i="10"/>
  <c r="AK20" i="10"/>
  <c r="AE59" i="10"/>
  <c r="AG59" i="10"/>
  <c r="AH59" i="10"/>
  <c r="Q105" i="10"/>
  <c r="Q106" i="10" s="1"/>
  <c r="AH21" i="10"/>
  <c r="AI59" i="10"/>
  <c r="AJ59" i="10"/>
  <c r="P23" i="24"/>
  <c r="O24" i="24"/>
  <c r="P24" i="24"/>
  <c r="P44" i="24"/>
  <c r="H15" i="29"/>
  <c r="I15" i="29"/>
  <c r="H16" i="29"/>
  <c r="H18" i="29"/>
  <c r="H23" i="29" s="1"/>
  <c r="I20" i="29"/>
  <c r="I16" i="29"/>
  <c r="H17" i="29"/>
  <c r="I17" i="29"/>
  <c r="C35" i="29"/>
  <c r="Q24" i="24"/>
  <c r="I18" i="29"/>
  <c r="D35" i="29"/>
  <c r="O25" i="24"/>
  <c r="H19" i="29"/>
  <c r="P26" i="24"/>
  <c r="I19" i="29"/>
  <c r="C50" i="29"/>
  <c r="O44" i="24"/>
  <c r="O45" i="24"/>
  <c r="C63" i="29"/>
  <c r="P46" i="24"/>
  <c r="M33" i="24"/>
  <c r="P37" i="24"/>
  <c r="I18" i="24"/>
  <c r="Q21" i="24"/>
  <c r="J18" i="24"/>
  <c r="Q19" i="24"/>
  <c r="L22" i="24"/>
  <c r="P25" i="24"/>
  <c r="Q33" i="24"/>
  <c r="H35" i="24"/>
  <c r="M36" i="24"/>
  <c r="L42" i="24"/>
  <c r="P45" i="24"/>
  <c r="I36" i="24"/>
  <c r="O33" i="24"/>
  <c r="Q37" i="24"/>
  <c r="P33" i="24"/>
  <c r="L36" i="24"/>
  <c r="K18" i="24"/>
  <c r="J20" i="24"/>
  <c r="M22" i="24"/>
  <c r="Q25" i="24"/>
  <c r="I35" i="24"/>
  <c r="N36" i="24"/>
  <c r="M42" i="24"/>
  <c r="M19" i="24"/>
  <c r="P34" i="24"/>
  <c r="N19" i="24"/>
  <c r="N33" i="24"/>
  <c r="J36" i="24"/>
  <c r="O19" i="24"/>
  <c r="F35" i="24"/>
  <c r="L18" i="24"/>
  <c r="K20" i="24"/>
  <c r="N22" i="24"/>
  <c r="F34" i="24"/>
  <c r="J35" i="24"/>
  <c r="O36" i="24"/>
  <c r="N42" i="24"/>
  <c r="O37" i="24"/>
  <c r="Q34" i="24"/>
  <c r="M18" i="24"/>
  <c r="L20" i="24"/>
  <c r="O22" i="24"/>
  <c r="Q26" i="24"/>
  <c r="G34" i="24"/>
  <c r="K35" i="24"/>
  <c r="P36" i="24"/>
  <c r="O42" i="24"/>
  <c r="N21" i="24"/>
  <c r="P21" i="24"/>
  <c r="K36" i="24"/>
  <c r="P19" i="24"/>
  <c r="G35" i="24"/>
  <c r="N18" i="24"/>
  <c r="M20" i="24"/>
  <c r="P22" i="24"/>
  <c r="Q27" i="24"/>
  <c r="H34" i="24"/>
  <c r="L35" i="24"/>
  <c r="Q36" i="24"/>
  <c r="P42" i="24"/>
  <c r="O21" i="24"/>
  <c r="O18" i="24"/>
  <c r="N20" i="24"/>
  <c r="Q22" i="24"/>
  <c r="F33" i="24"/>
  <c r="I34" i="24"/>
  <c r="M35" i="24"/>
  <c r="H37" i="24"/>
  <c r="P18" i="24"/>
  <c r="O20" i="24"/>
  <c r="M23" i="24"/>
  <c r="G33" i="24"/>
  <c r="J34" i="24"/>
  <c r="N35" i="24"/>
  <c r="I37" i="24"/>
  <c r="M43" i="24"/>
  <c r="P20" i="24"/>
  <c r="N23" i="24"/>
  <c r="H33" i="24"/>
  <c r="K34" i="24"/>
  <c r="O35" i="24"/>
  <c r="J37" i="24"/>
  <c r="N43" i="24"/>
  <c r="I19" i="24"/>
  <c r="O23" i="24"/>
  <c r="I33" i="24"/>
  <c r="L34" i="24"/>
  <c r="P35" i="24"/>
  <c r="K37" i="24"/>
  <c r="O43" i="24"/>
  <c r="K21" i="24"/>
  <c r="J33" i="24"/>
  <c r="M34" i="24"/>
  <c r="Q35" i="24"/>
  <c r="L37" i="24"/>
  <c r="P43" i="24"/>
  <c r="L21" i="24"/>
  <c r="Q23" i="24"/>
  <c r="K33" i="24"/>
  <c r="N34" i="24"/>
  <c r="G36" i="24"/>
  <c r="M37" i="24"/>
  <c r="N24" i="24"/>
  <c r="L33" i="24"/>
  <c r="O34" i="24"/>
  <c r="H36" i="24"/>
  <c r="H18" i="26"/>
  <c r="H24" i="26" s="1"/>
  <c r="I18" i="26"/>
  <c r="I17" i="26"/>
  <c r="I15" i="26"/>
  <c r="H15" i="26"/>
  <c r="B35" i="26"/>
  <c r="D35" i="26"/>
  <c r="H16" i="26"/>
  <c r="I16" i="26"/>
  <c r="C73" i="26"/>
  <c r="H17" i="26"/>
  <c r="H19" i="26"/>
  <c r="I19" i="26"/>
  <c r="H20" i="26"/>
  <c r="I20" i="26"/>
  <c r="D51" i="26"/>
  <c r="C83" i="26"/>
  <c r="C93" i="26"/>
  <c r="C50" i="26"/>
  <c r="C103" i="26"/>
  <c r="C63" i="26"/>
  <c r="P53" i="24" l="1"/>
  <c r="P92" i="24" s="1"/>
  <c r="P93" i="24" s="1"/>
  <c r="P94" i="24" s="1"/>
  <c r="J55" i="24"/>
  <c r="O56" i="24"/>
  <c r="M55" i="24"/>
  <c r="Q53" i="24"/>
  <c r="Q92" i="24" s="1"/>
  <c r="Q93" i="24" s="1"/>
  <c r="Q94" i="24" s="1"/>
  <c r="K55" i="24"/>
  <c r="P56" i="24"/>
  <c r="N55" i="24"/>
  <c r="G54" i="24"/>
  <c r="L55" i="24"/>
  <c r="Q56" i="24"/>
  <c r="H54" i="24"/>
  <c r="F53" i="24"/>
  <c r="F92" i="24" s="1"/>
  <c r="F93" i="24" s="1"/>
  <c r="F94" i="24" s="1"/>
  <c r="J114" i="24" s="1"/>
  <c r="P114" i="24" s="1"/>
  <c r="I54" i="24"/>
  <c r="F54" i="24"/>
  <c r="I55" i="24"/>
  <c r="J54" i="24"/>
  <c r="O55" i="24"/>
  <c r="F55" i="24"/>
  <c r="N53" i="24"/>
  <c r="N92" i="24" s="1"/>
  <c r="N93" i="24" s="1"/>
  <c r="N94" i="24" s="1"/>
  <c r="K54" i="24"/>
  <c r="P55" i="24"/>
  <c r="G53" i="24"/>
  <c r="G92" i="24" s="1"/>
  <c r="G93" i="24" s="1"/>
  <c r="G94" i="24" s="1"/>
  <c r="L54" i="24"/>
  <c r="Q55" i="24"/>
  <c r="L53" i="24"/>
  <c r="L92" i="24" s="1"/>
  <c r="L93" i="24" s="1"/>
  <c r="L94" i="24" s="1"/>
  <c r="G55" i="24"/>
  <c r="O53" i="24"/>
  <c r="O92" i="24" s="1"/>
  <c r="O93" i="24" s="1"/>
  <c r="O94" i="24" s="1"/>
  <c r="H53" i="24"/>
  <c r="H92" i="24" s="1"/>
  <c r="H93" i="24" s="1"/>
  <c r="H94" i="24" s="1"/>
  <c r="M54" i="24"/>
  <c r="G56" i="24"/>
  <c r="P54" i="24"/>
  <c r="M53" i="24"/>
  <c r="M92" i="24" s="1"/>
  <c r="M93" i="24" s="1"/>
  <c r="M94" i="24" s="1"/>
  <c r="H55" i="24"/>
  <c r="I53" i="24"/>
  <c r="I92" i="24" s="1"/>
  <c r="I93" i="24" s="1"/>
  <c r="I94" i="24" s="1"/>
  <c r="N54" i="24"/>
  <c r="H56" i="24"/>
  <c r="K53" i="24"/>
  <c r="K92" i="24" s="1"/>
  <c r="K93" i="24" s="1"/>
  <c r="K94" i="24" s="1"/>
  <c r="K56" i="24"/>
  <c r="J53" i="24"/>
  <c r="J92" i="24" s="1"/>
  <c r="J93" i="24" s="1"/>
  <c r="J94" i="24" s="1"/>
  <c r="O54" i="24"/>
  <c r="I56" i="24"/>
  <c r="J56" i="24"/>
  <c r="Q54" i="24"/>
  <c r="L56" i="24"/>
  <c r="M56" i="24"/>
  <c r="N56" i="24"/>
  <c r="AI62" i="10"/>
  <c r="AI60" i="10"/>
  <c r="AI61" i="10"/>
  <c r="AG19" i="10"/>
  <c r="D74" i="29"/>
  <c r="AF61" i="10"/>
  <c r="AF60" i="10"/>
  <c r="AE60" i="10"/>
  <c r="AI61" i="24"/>
  <c r="AI60" i="24"/>
  <c r="AI62" i="24"/>
  <c r="AH60" i="24"/>
  <c r="AH61" i="24"/>
  <c r="AH62" i="24"/>
  <c r="AF60" i="24"/>
  <c r="AE60" i="24"/>
  <c r="AF61" i="24"/>
  <c r="AG62" i="24"/>
  <c r="AG61" i="24"/>
  <c r="AG60" i="24"/>
  <c r="AH61" i="10"/>
  <c r="AH60" i="10"/>
  <c r="AH62" i="10"/>
  <c r="I60" i="24"/>
  <c r="J61" i="24"/>
  <c r="J60" i="24"/>
  <c r="K61" i="24"/>
  <c r="K60" i="24"/>
  <c r="K62" i="24"/>
  <c r="L62" i="24"/>
  <c r="L60" i="24"/>
  <c r="L61" i="24"/>
  <c r="M62" i="24"/>
  <c r="M60" i="24"/>
  <c r="M61" i="24"/>
  <c r="H25" i="26"/>
  <c r="E33" i="24" s="1"/>
  <c r="I25" i="26"/>
  <c r="E12" i="24" s="1"/>
  <c r="E87" i="24" s="1"/>
  <c r="E88" i="24" s="1"/>
  <c r="E89" i="24" s="1"/>
  <c r="H26" i="32"/>
  <c r="Z32" i="24" s="1"/>
  <c r="Z33" i="24"/>
  <c r="AA13" i="24"/>
  <c r="AA14" i="24"/>
  <c r="Z12" i="24"/>
  <c r="D99" i="24" s="1"/>
  <c r="D100" i="24" s="1"/>
  <c r="D101" i="24" s="1"/>
  <c r="AA34" i="24"/>
  <c r="AA12" i="24"/>
  <c r="E99" i="24" s="1"/>
  <c r="E100" i="24" s="1"/>
  <c r="E101" i="24" s="1"/>
  <c r="Z13" i="24"/>
  <c r="P112" i="24"/>
  <c r="P112" i="10"/>
  <c r="AJ20" i="24"/>
  <c r="AK20" i="24"/>
  <c r="AL20" i="24"/>
  <c r="AM20" i="24"/>
  <c r="AJ21" i="24"/>
  <c r="AJ19" i="24"/>
  <c r="AK21" i="24"/>
  <c r="AK19" i="24"/>
  <c r="AL21" i="24"/>
  <c r="AL19" i="24"/>
  <c r="AM21" i="24"/>
  <c r="AM19" i="24"/>
  <c r="AD34" i="24"/>
  <c r="AH35" i="24"/>
  <c r="AM36" i="24"/>
  <c r="AB33" i="24"/>
  <c r="AE34" i="24"/>
  <c r="AI35" i="24"/>
  <c r="AD37" i="24"/>
  <c r="AC33" i="24"/>
  <c r="AF34" i="24"/>
  <c r="AJ35" i="24"/>
  <c r="AE37" i="24"/>
  <c r="AD33" i="24"/>
  <c r="AG34" i="24"/>
  <c r="AK35" i="24"/>
  <c r="AF37" i="24"/>
  <c r="AE33" i="24"/>
  <c r="AH34" i="24"/>
  <c r="AL35" i="24"/>
  <c r="AG37" i="24"/>
  <c r="AF33" i="24"/>
  <c r="AI34" i="24"/>
  <c r="AM35" i="24"/>
  <c r="AH37" i="24"/>
  <c r="AG33" i="24"/>
  <c r="AJ34" i="24"/>
  <c r="AC36" i="24"/>
  <c r="AI37" i="24"/>
  <c r="AH33" i="24"/>
  <c r="AK34" i="24"/>
  <c r="AD36" i="24"/>
  <c r="AJ37" i="24"/>
  <c r="AI33" i="24"/>
  <c r="AL34" i="24"/>
  <c r="AE36" i="24"/>
  <c r="AK37" i="24"/>
  <c r="AJ33" i="24"/>
  <c r="AM34" i="24"/>
  <c r="AF36" i="24"/>
  <c r="AL37" i="24"/>
  <c r="AK33" i="24"/>
  <c r="AB35" i="24"/>
  <c r="AG36" i="24"/>
  <c r="AM37" i="24"/>
  <c r="AL36" i="24"/>
  <c r="AL33" i="24"/>
  <c r="AC35" i="24"/>
  <c r="AH36" i="24"/>
  <c r="AM33" i="24"/>
  <c r="AD35" i="24"/>
  <c r="AI36" i="24"/>
  <c r="AC34" i="24"/>
  <c r="AG35" i="24"/>
  <c r="AE35" i="24"/>
  <c r="AJ36" i="24"/>
  <c r="AB34" i="24"/>
  <c r="AF35" i="24"/>
  <c r="AK36" i="24"/>
  <c r="AH41" i="24"/>
  <c r="AH39" i="24"/>
  <c r="AH40" i="24"/>
  <c r="AG21" i="24"/>
  <c r="AG19" i="24"/>
  <c r="AG20" i="24"/>
  <c r="AD14" i="24"/>
  <c r="AH15" i="24"/>
  <c r="AM16" i="24"/>
  <c r="AF57" i="24"/>
  <c r="AL58" i="24"/>
  <c r="AB13" i="24"/>
  <c r="AE14" i="24"/>
  <c r="AI15" i="24"/>
  <c r="AD17" i="24"/>
  <c r="AB56" i="24"/>
  <c r="AG57" i="24"/>
  <c r="AM58" i="24"/>
  <c r="AC13" i="24"/>
  <c r="AF14" i="24"/>
  <c r="AJ15" i="24"/>
  <c r="AE17" i="24"/>
  <c r="AH57" i="24"/>
  <c r="AB12" i="24"/>
  <c r="F99" i="24" s="1"/>
  <c r="F100" i="24" s="1"/>
  <c r="F101" i="24" s="1"/>
  <c r="AD13" i="24"/>
  <c r="AG14" i="24"/>
  <c r="AK15" i="24"/>
  <c r="AF17" i="24"/>
  <c r="AI57" i="24"/>
  <c r="AC12" i="24"/>
  <c r="G99" i="24" s="1"/>
  <c r="G100" i="24" s="1"/>
  <c r="G101" i="24" s="1"/>
  <c r="AE13" i="24"/>
  <c r="AH14" i="24"/>
  <c r="AL15" i="24"/>
  <c r="AG17" i="24"/>
  <c r="AJ57" i="24"/>
  <c r="AD12" i="24"/>
  <c r="H99" i="24" s="1"/>
  <c r="H100" i="24" s="1"/>
  <c r="H101" i="24" s="1"/>
  <c r="AF13" i="24"/>
  <c r="AI14" i="24"/>
  <c r="AM15" i="24"/>
  <c r="AH17" i="24"/>
  <c r="AK57" i="24"/>
  <c r="AE12" i="24"/>
  <c r="I99" i="24" s="1"/>
  <c r="I100" i="24" s="1"/>
  <c r="I101" i="24" s="1"/>
  <c r="AG13" i="24"/>
  <c r="AJ14" i="24"/>
  <c r="AC16" i="24"/>
  <c r="AI17" i="24"/>
  <c r="AL57" i="24"/>
  <c r="AF12" i="24"/>
  <c r="J99" i="24" s="1"/>
  <c r="J100" i="24" s="1"/>
  <c r="J101" i="24" s="1"/>
  <c r="AH13" i="24"/>
  <c r="AK14" i="24"/>
  <c r="AD16" i="24"/>
  <c r="AJ17" i="24"/>
  <c r="AM57" i="24"/>
  <c r="AG12" i="24"/>
  <c r="K99" i="24" s="1"/>
  <c r="K100" i="24" s="1"/>
  <c r="K101" i="24" s="1"/>
  <c r="AI13" i="24"/>
  <c r="AL14" i="24"/>
  <c r="AE16" i="24"/>
  <c r="AK17" i="24"/>
  <c r="AD58" i="24"/>
  <c r="AH12" i="24"/>
  <c r="L99" i="24" s="1"/>
  <c r="L100" i="24" s="1"/>
  <c r="L101" i="24" s="1"/>
  <c r="AJ13" i="24"/>
  <c r="AM14" i="24"/>
  <c r="AF16" i="24"/>
  <c r="AL17" i="24"/>
  <c r="AE58" i="24"/>
  <c r="AE57" i="24"/>
  <c r="AI12" i="24"/>
  <c r="M99" i="24" s="1"/>
  <c r="M100" i="24" s="1"/>
  <c r="M101" i="24" s="1"/>
  <c r="AK13" i="24"/>
  <c r="AB15" i="24"/>
  <c r="AG16" i="24"/>
  <c r="AM17" i="24"/>
  <c r="AF58" i="24"/>
  <c r="AJ12" i="24"/>
  <c r="N99" i="24" s="1"/>
  <c r="N100" i="24" s="1"/>
  <c r="N101" i="24" s="1"/>
  <c r="AL13" i="24"/>
  <c r="AC15" i="24"/>
  <c r="AH16" i="24"/>
  <c r="AG58" i="24"/>
  <c r="AK12" i="24"/>
  <c r="O99" i="24" s="1"/>
  <c r="O100" i="24" s="1"/>
  <c r="O101" i="24" s="1"/>
  <c r="AM13" i="24"/>
  <c r="AD15" i="24"/>
  <c r="AI16" i="24"/>
  <c r="AH58" i="24"/>
  <c r="AC14" i="24"/>
  <c r="AG15" i="24"/>
  <c r="AL16" i="24"/>
  <c r="AK58" i="24"/>
  <c r="AL12" i="24"/>
  <c r="P99" i="24" s="1"/>
  <c r="P100" i="24" s="1"/>
  <c r="P101" i="24" s="1"/>
  <c r="AE15" i="24"/>
  <c r="AJ16" i="24"/>
  <c r="AC57" i="24"/>
  <c r="AI58" i="24"/>
  <c r="AM12" i="24"/>
  <c r="Q99" i="24" s="1"/>
  <c r="Q100" i="24" s="1"/>
  <c r="Q101" i="24" s="1"/>
  <c r="AB14" i="24"/>
  <c r="AF15" i="24"/>
  <c r="AK16" i="24"/>
  <c r="AD57" i="24"/>
  <c r="AJ58" i="24"/>
  <c r="AE39" i="24"/>
  <c r="AF39" i="24"/>
  <c r="AF40" i="24"/>
  <c r="AJ18" i="24"/>
  <c r="AK18" i="24"/>
  <c r="AL18" i="24"/>
  <c r="AM18" i="24"/>
  <c r="AE18" i="24"/>
  <c r="AF18" i="24"/>
  <c r="AI18" i="24"/>
  <c r="AG18" i="24"/>
  <c r="AH18" i="24"/>
  <c r="AI40" i="24"/>
  <c r="AI41" i="24"/>
  <c r="AI39" i="24"/>
  <c r="D51" i="32"/>
  <c r="B35" i="32"/>
  <c r="H24" i="32"/>
  <c r="I23" i="32"/>
  <c r="H23" i="32"/>
  <c r="I22" i="32"/>
  <c r="H22" i="32"/>
  <c r="I24" i="32"/>
  <c r="AG21" i="10"/>
  <c r="N105" i="10"/>
  <c r="N106" i="10" s="1"/>
  <c r="P105" i="10"/>
  <c r="P106" i="10" s="1"/>
  <c r="AG20" i="10"/>
  <c r="I25" i="29"/>
  <c r="AA13" i="10" s="1"/>
  <c r="H25" i="29"/>
  <c r="AA33" i="10" s="1"/>
  <c r="AL38" i="10"/>
  <c r="AK38" i="10"/>
  <c r="AE38" i="10"/>
  <c r="AM38" i="10"/>
  <c r="AJ38" i="10"/>
  <c r="AI38" i="10"/>
  <c r="AH38" i="10"/>
  <c r="AF38" i="10"/>
  <c r="AG38" i="10"/>
  <c r="AH39" i="10"/>
  <c r="AH41" i="10"/>
  <c r="AH40" i="10"/>
  <c r="AF39" i="10"/>
  <c r="AE39" i="10"/>
  <c r="AF40" i="10"/>
  <c r="AM57" i="10"/>
  <c r="AJ17" i="10"/>
  <c r="AD16" i="10"/>
  <c r="AK14" i="10"/>
  <c r="AH13" i="10"/>
  <c r="AF12" i="10"/>
  <c r="J99" i="10" s="1"/>
  <c r="J100" i="10" s="1"/>
  <c r="J101" i="10" s="1"/>
  <c r="AL57" i="10"/>
  <c r="AI17" i="10"/>
  <c r="AC16" i="10"/>
  <c r="AJ14" i="10"/>
  <c r="AG13" i="10"/>
  <c r="AE12" i="10"/>
  <c r="I99" i="10" s="1"/>
  <c r="I100" i="10" s="1"/>
  <c r="I101" i="10" s="1"/>
  <c r="AK57" i="10"/>
  <c r="AH17" i="10"/>
  <c r="AM15" i="10"/>
  <c r="AI14" i="10"/>
  <c r="AF13" i="10"/>
  <c r="AD12" i="10"/>
  <c r="H99" i="10" s="1"/>
  <c r="H100" i="10" s="1"/>
  <c r="H101" i="10" s="1"/>
  <c r="AJ57" i="10"/>
  <c r="AC12" i="10"/>
  <c r="G99" i="10" s="1"/>
  <c r="G100" i="10" s="1"/>
  <c r="G101" i="10" s="1"/>
  <c r="AK15" i="10"/>
  <c r="AH57" i="10"/>
  <c r="AE17" i="10"/>
  <c r="AJ15" i="10"/>
  <c r="AF14" i="10"/>
  <c r="AC13" i="10"/>
  <c r="AK12" i="10"/>
  <c r="O99" i="10" s="1"/>
  <c r="O100" i="10" s="1"/>
  <c r="O101" i="10" s="1"/>
  <c r="AG58" i="10"/>
  <c r="AH16" i="10"/>
  <c r="AL13" i="10"/>
  <c r="AG17" i="10"/>
  <c r="AM58" i="10"/>
  <c r="AG57" i="10"/>
  <c r="AB56" i="10"/>
  <c r="AD17" i="10"/>
  <c r="AI15" i="10"/>
  <c r="AE14" i="10"/>
  <c r="AB13" i="10"/>
  <c r="AM13" i="10"/>
  <c r="AC15" i="10"/>
  <c r="AL17" i="10"/>
  <c r="AH12" i="10"/>
  <c r="L99" i="10" s="1"/>
  <c r="L100" i="10" s="1"/>
  <c r="L101" i="10" s="1"/>
  <c r="AK17" i="10"/>
  <c r="AL58" i="10"/>
  <c r="AF57" i="10"/>
  <c r="AM16" i="10"/>
  <c r="AH15" i="10"/>
  <c r="AD14" i="10"/>
  <c r="AK16" i="10"/>
  <c r="AB14" i="10"/>
  <c r="AI16" i="10"/>
  <c r="AL14" i="10"/>
  <c r="AH14" i="10"/>
  <c r="AG14" i="10"/>
  <c r="AK58" i="10"/>
  <c r="AE57" i="10"/>
  <c r="AL16" i="10"/>
  <c r="AG15" i="10"/>
  <c r="AC14" i="10"/>
  <c r="AD15" i="10"/>
  <c r="AM14" i="10"/>
  <c r="AI13" i="10"/>
  <c r="AJ58" i="10"/>
  <c r="AD57" i="10"/>
  <c r="AF15" i="10"/>
  <c r="AM12" i="10"/>
  <c r="Q99" i="10" s="1"/>
  <c r="Q100" i="10" s="1"/>
  <c r="Q101" i="10" s="1"/>
  <c r="AH58" i="10"/>
  <c r="AI58" i="10"/>
  <c r="AC57" i="10"/>
  <c r="AJ16" i="10"/>
  <c r="AE15" i="10"/>
  <c r="AL12" i="10"/>
  <c r="P99" i="10" s="1"/>
  <c r="P100" i="10" s="1"/>
  <c r="P101" i="10" s="1"/>
  <c r="AJ12" i="10"/>
  <c r="N99" i="10" s="1"/>
  <c r="N100" i="10" s="1"/>
  <c r="N101" i="10" s="1"/>
  <c r="AF16" i="10"/>
  <c r="AE16" i="10"/>
  <c r="AE13" i="10"/>
  <c r="AD13" i="10"/>
  <c r="AF58" i="10"/>
  <c r="AM17" i="10"/>
  <c r="AG16" i="10"/>
  <c r="AB15" i="10"/>
  <c r="AK13" i="10"/>
  <c r="AI12" i="10"/>
  <c r="M99" i="10" s="1"/>
  <c r="M100" i="10" s="1"/>
  <c r="M101" i="10" s="1"/>
  <c r="AE58" i="10"/>
  <c r="AJ13" i="10"/>
  <c r="AD58" i="10"/>
  <c r="AG12" i="10"/>
  <c r="K99" i="10" s="1"/>
  <c r="K100" i="10" s="1"/>
  <c r="K101" i="10" s="1"/>
  <c r="AL15" i="10"/>
  <c r="AI57" i="10"/>
  <c r="AF17" i="10"/>
  <c r="AB12" i="10"/>
  <c r="F99" i="10" s="1"/>
  <c r="F100" i="10" s="1"/>
  <c r="F101" i="10" s="1"/>
  <c r="AI41" i="10"/>
  <c r="AI39" i="10"/>
  <c r="AI40" i="10"/>
  <c r="AL40" i="10"/>
  <c r="AM40" i="10"/>
  <c r="AK40" i="10"/>
  <c r="AM41" i="10"/>
  <c r="AJ40" i="10"/>
  <c r="AK41" i="10"/>
  <c r="AL39" i="10"/>
  <c r="AM39" i="10"/>
  <c r="AJ39" i="10"/>
  <c r="AJ41" i="10"/>
  <c r="AL41" i="10"/>
  <c r="AK39" i="10"/>
  <c r="AG39" i="10"/>
  <c r="AG41" i="10"/>
  <c r="AG40" i="10"/>
  <c r="B35" i="29"/>
  <c r="AJ37" i="10"/>
  <c r="AD36" i="10"/>
  <c r="AK34" i="10"/>
  <c r="AH33" i="10"/>
  <c r="AI37" i="10"/>
  <c r="AC36" i="10"/>
  <c r="AJ34" i="10"/>
  <c r="AG33" i="10"/>
  <c r="AH37" i="10"/>
  <c r="AM35" i="10"/>
  <c r="AI34" i="10"/>
  <c r="AF33" i="10"/>
  <c r="AG37" i="10"/>
  <c r="AL35" i="10"/>
  <c r="AH34" i="10"/>
  <c r="AE33" i="10"/>
  <c r="AD33" i="10"/>
  <c r="AE37" i="10"/>
  <c r="AJ35" i="10"/>
  <c r="AF34" i="10"/>
  <c r="AC33" i="10"/>
  <c r="AC35" i="10"/>
  <c r="AF36" i="10"/>
  <c r="AD37" i="10"/>
  <c r="AI35" i="10"/>
  <c r="AE34" i="10"/>
  <c r="AB33" i="10"/>
  <c r="AI33" i="10"/>
  <c r="AM36" i="10"/>
  <c r="AH35" i="10"/>
  <c r="AD34" i="10"/>
  <c r="AL33" i="10"/>
  <c r="AK35" i="10"/>
  <c r="AL36" i="10"/>
  <c r="AG35" i="10"/>
  <c r="AC34" i="10"/>
  <c r="AE36" i="10"/>
  <c r="AK36" i="10"/>
  <c r="AF35" i="10"/>
  <c r="AB34" i="10"/>
  <c r="AI36" i="10"/>
  <c r="AD35" i="10"/>
  <c r="AM33" i="10"/>
  <c r="AJ36" i="10"/>
  <c r="AE35" i="10"/>
  <c r="AH36" i="10"/>
  <c r="AJ33" i="10"/>
  <c r="AL34" i="10"/>
  <c r="AG34" i="10"/>
  <c r="AM37" i="10"/>
  <c r="AG36" i="10"/>
  <c r="AB35" i="10"/>
  <c r="AK33" i="10"/>
  <c r="AL37" i="10"/>
  <c r="AM34" i="10"/>
  <c r="AK37" i="10"/>
  <c r="AF37" i="10"/>
  <c r="I23" i="29"/>
  <c r="H24" i="29"/>
  <c r="H22" i="29"/>
  <c r="I24" i="29"/>
  <c r="I22" i="29"/>
  <c r="I24" i="26"/>
  <c r="M41" i="24"/>
  <c r="M39" i="24"/>
  <c r="M40" i="24"/>
  <c r="L39" i="24"/>
  <c r="L41" i="24"/>
  <c r="L40" i="24"/>
  <c r="N59" i="24"/>
  <c r="M59" i="24"/>
  <c r="L59" i="24"/>
  <c r="K59" i="24"/>
  <c r="J59" i="24"/>
  <c r="I59" i="24"/>
  <c r="P59" i="24"/>
  <c r="Q59" i="24"/>
  <c r="O59" i="24"/>
  <c r="I22" i="26"/>
  <c r="H22" i="26"/>
  <c r="Q57" i="24"/>
  <c r="N17" i="24"/>
  <c r="H16" i="24"/>
  <c r="O14" i="24"/>
  <c r="L13" i="24"/>
  <c r="J12" i="24"/>
  <c r="J87" i="24" s="1"/>
  <c r="J88" i="24" s="1"/>
  <c r="J89" i="24" s="1"/>
  <c r="P57" i="24"/>
  <c r="M17" i="24"/>
  <c r="G16" i="24"/>
  <c r="N14" i="24"/>
  <c r="K13" i="24"/>
  <c r="I12" i="24"/>
  <c r="I87" i="24" s="1"/>
  <c r="I88" i="24" s="1"/>
  <c r="I89" i="24" s="1"/>
  <c r="O57" i="24"/>
  <c r="L17" i="24"/>
  <c r="Q15" i="24"/>
  <c r="M14" i="24"/>
  <c r="J13" i="24"/>
  <c r="H12" i="24"/>
  <c r="H87" i="24" s="1"/>
  <c r="H88" i="24" s="1"/>
  <c r="H89" i="24" s="1"/>
  <c r="N57" i="24"/>
  <c r="K17" i="24"/>
  <c r="P15" i="24"/>
  <c r="L14" i="24"/>
  <c r="I13" i="24"/>
  <c r="G12" i="24"/>
  <c r="G87" i="24" s="1"/>
  <c r="G88" i="24" s="1"/>
  <c r="G89" i="24" s="1"/>
  <c r="M57" i="24"/>
  <c r="J17" i="24"/>
  <c r="O15" i="24"/>
  <c r="K14" i="24"/>
  <c r="H13" i="24"/>
  <c r="F12" i="24"/>
  <c r="F87" i="24" s="1"/>
  <c r="F88" i="24" s="1"/>
  <c r="F89" i="24" s="1"/>
  <c r="L57" i="24"/>
  <c r="I17" i="24"/>
  <c r="N15" i="24"/>
  <c r="J14" i="24"/>
  <c r="G13" i="24"/>
  <c r="Q58" i="24"/>
  <c r="K57" i="24"/>
  <c r="F56" i="24"/>
  <c r="H17" i="24"/>
  <c r="M15" i="24"/>
  <c r="I14" i="24"/>
  <c r="F13" i="24"/>
  <c r="Q14" i="24"/>
  <c r="H58" i="24"/>
  <c r="P58" i="24"/>
  <c r="J57" i="24"/>
  <c r="Q16" i="24"/>
  <c r="L15" i="24"/>
  <c r="H14" i="24"/>
  <c r="N12" i="24"/>
  <c r="N87" i="24" s="1"/>
  <c r="N88" i="24" s="1"/>
  <c r="N89" i="24" s="1"/>
  <c r="K16" i="24"/>
  <c r="K12" i="24"/>
  <c r="K87" i="24" s="1"/>
  <c r="K88" i="24" s="1"/>
  <c r="K89" i="24" s="1"/>
  <c r="O58" i="24"/>
  <c r="I57" i="24"/>
  <c r="P16" i="24"/>
  <c r="K15" i="24"/>
  <c r="G14" i="24"/>
  <c r="Q17" i="24"/>
  <c r="L12" i="24"/>
  <c r="L87" i="24" s="1"/>
  <c r="L88" i="24" s="1"/>
  <c r="L89" i="24" s="1"/>
  <c r="O17" i="24"/>
  <c r="M13" i="24"/>
  <c r="N58" i="24"/>
  <c r="H57" i="24"/>
  <c r="O16" i="24"/>
  <c r="J15" i="24"/>
  <c r="F14" i="24"/>
  <c r="Q12" i="24"/>
  <c r="Q87" i="24" s="1"/>
  <c r="Q88" i="24" s="1"/>
  <c r="Q89" i="24" s="1"/>
  <c r="P13" i="24"/>
  <c r="M12" i="24"/>
  <c r="M87" i="24" s="1"/>
  <c r="M88" i="24" s="1"/>
  <c r="M89" i="24" s="1"/>
  <c r="N13" i="24"/>
  <c r="P14" i="24"/>
  <c r="M58" i="24"/>
  <c r="G57" i="24"/>
  <c r="N16" i="24"/>
  <c r="I15" i="24"/>
  <c r="P12" i="24"/>
  <c r="P87" i="24" s="1"/>
  <c r="P88" i="24" s="1"/>
  <c r="P89" i="24" s="1"/>
  <c r="K58" i="24"/>
  <c r="L16" i="24"/>
  <c r="J58" i="24"/>
  <c r="F15" i="24"/>
  <c r="J16" i="24"/>
  <c r="I16" i="24"/>
  <c r="L58" i="24"/>
  <c r="M16" i="24"/>
  <c r="H15" i="24"/>
  <c r="Q13" i="24"/>
  <c r="O12" i="24"/>
  <c r="O87" i="24" s="1"/>
  <c r="O88" i="24" s="1"/>
  <c r="O89" i="24" s="1"/>
  <c r="G15" i="24"/>
  <c r="O13" i="24"/>
  <c r="I58" i="24"/>
  <c r="P17" i="24"/>
  <c r="I23" i="26"/>
  <c r="H23" i="26"/>
  <c r="K39" i="24"/>
  <c r="K41" i="24"/>
  <c r="K40" i="24"/>
  <c r="J39" i="24"/>
  <c r="I39" i="24"/>
  <c r="J40" i="24"/>
  <c r="Q40" i="24"/>
  <c r="P40" i="24"/>
  <c r="O40" i="24"/>
  <c r="N40" i="24"/>
  <c r="N39" i="24"/>
  <c r="O39" i="24"/>
  <c r="N41" i="24"/>
  <c r="P39" i="24"/>
  <c r="O41" i="24"/>
  <c r="Q41" i="24"/>
  <c r="Q39" i="24"/>
  <c r="P41" i="24"/>
  <c r="J32" i="24"/>
  <c r="I32" i="24"/>
  <c r="H32" i="24"/>
  <c r="G32" i="24"/>
  <c r="F32" i="24"/>
  <c r="M32" i="24"/>
  <c r="K32" i="24"/>
  <c r="Q32" i="24"/>
  <c r="P32" i="24"/>
  <c r="O32" i="24"/>
  <c r="N32" i="24"/>
  <c r="L32" i="24"/>
  <c r="Q38" i="24"/>
  <c r="P38" i="24"/>
  <c r="O38" i="24"/>
  <c r="N38" i="24"/>
  <c r="M38" i="24"/>
  <c r="L38" i="24"/>
  <c r="K38" i="24"/>
  <c r="J38" i="24"/>
  <c r="I38" i="24"/>
  <c r="Q8" i="10"/>
  <c r="AG61" i="10" l="1"/>
  <c r="AG62" i="10"/>
  <c r="AG60" i="10"/>
  <c r="AA32" i="24"/>
  <c r="D33" i="24"/>
  <c r="C12" i="24"/>
  <c r="C87" i="24" s="1"/>
  <c r="C88" i="24" s="1"/>
  <c r="C89" i="24" s="1"/>
  <c r="H26" i="26"/>
  <c r="E32" i="24" s="1"/>
  <c r="E34" i="24"/>
  <c r="E14" i="24"/>
  <c r="D13" i="24"/>
  <c r="D12" i="24"/>
  <c r="D87" i="24" s="1"/>
  <c r="D88" i="24" s="1"/>
  <c r="D89" i="24" s="1"/>
  <c r="E13" i="24"/>
  <c r="M114" i="10"/>
  <c r="M113" i="24"/>
  <c r="AB32" i="24"/>
  <c r="AC32" i="24"/>
  <c r="AD32" i="24"/>
  <c r="AE32" i="24"/>
  <c r="AF32" i="24"/>
  <c r="AG32" i="24"/>
  <c r="AH32" i="24"/>
  <c r="AI32" i="24"/>
  <c r="AJ32" i="24"/>
  <c r="AK32" i="24"/>
  <c r="AL32" i="24"/>
  <c r="AM32" i="24"/>
  <c r="AE59" i="24"/>
  <c r="AF59" i="24"/>
  <c r="AG59" i="24"/>
  <c r="AH59" i="24"/>
  <c r="AI59" i="24"/>
  <c r="AJ59" i="24"/>
  <c r="AK59" i="24"/>
  <c r="AL59" i="24"/>
  <c r="AM59" i="24"/>
  <c r="H26" i="29"/>
  <c r="AA32" i="10" s="1"/>
  <c r="AA34" i="10"/>
  <c r="Z33" i="10"/>
  <c r="AA14" i="10"/>
  <c r="Z13" i="10"/>
  <c r="Y12" i="10"/>
  <c r="C99" i="10" s="1"/>
  <c r="C100" i="10" s="1"/>
  <c r="C101" i="10" s="1"/>
  <c r="Z12" i="10"/>
  <c r="D99" i="10" s="1"/>
  <c r="D100" i="10" s="1"/>
  <c r="D101" i="10" s="1"/>
  <c r="AA12" i="10"/>
  <c r="E99" i="10" s="1"/>
  <c r="E100" i="10" s="1"/>
  <c r="E101" i="10" s="1"/>
  <c r="AF32" i="10"/>
  <c r="AE32" i="10"/>
  <c r="AD32" i="10"/>
  <c r="AC32" i="10"/>
  <c r="AG32" i="10"/>
  <c r="AJ32" i="10"/>
  <c r="AH32" i="10"/>
  <c r="AM32" i="10"/>
  <c r="AK32" i="10"/>
  <c r="AL32" i="10"/>
  <c r="AI32" i="10"/>
  <c r="AB32" i="10"/>
  <c r="J113" i="24" l="1"/>
  <c r="J115" i="24" s="1"/>
  <c r="D32" i="24"/>
  <c r="M113" i="10"/>
  <c r="M115" i="24"/>
  <c r="P113" i="24"/>
  <c r="P115" i="24" s="1"/>
  <c r="Z32" i="10"/>
  <c r="C115" i="11"/>
  <c r="C116" i="11"/>
  <c r="C117" i="11"/>
  <c r="C118" i="11"/>
  <c r="C119" i="11"/>
  <c r="C114" i="11"/>
  <c r="B102" i="11"/>
  <c r="B92" i="11"/>
  <c r="B82" i="11"/>
  <c r="B72" i="11"/>
  <c r="B62" i="11"/>
  <c r="C63" i="11" s="1"/>
  <c r="B49" i="11"/>
  <c r="D35" i="11" l="1"/>
  <c r="H17" i="11"/>
  <c r="I17" i="11"/>
  <c r="H15" i="11"/>
  <c r="I15" i="11"/>
  <c r="I20" i="11"/>
  <c r="H19" i="11"/>
  <c r="H20" i="11"/>
  <c r="H18" i="11"/>
  <c r="H16" i="11"/>
  <c r="I16" i="11"/>
  <c r="I18" i="11"/>
  <c r="I19" i="11"/>
  <c r="C35" i="11"/>
  <c r="D50" i="11"/>
  <c r="D51" i="11" s="1"/>
  <c r="C50" i="11"/>
  <c r="D93" i="11"/>
  <c r="D94" i="11" s="1"/>
  <c r="C93" i="11"/>
  <c r="D73" i="11"/>
  <c r="D74" i="11" s="1"/>
  <c r="C73" i="11"/>
  <c r="C83" i="11"/>
  <c r="D83" i="11"/>
  <c r="D84" i="11" s="1"/>
  <c r="D63" i="11"/>
  <c r="D64" i="11" s="1"/>
  <c r="D103" i="11"/>
  <c r="C103" i="11"/>
  <c r="Q25" i="10"/>
  <c r="L42" i="10"/>
  <c r="N44" i="10"/>
  <c r="P46" i="10"/>
  <c r="Q47" i="10"/>
  <c r="N23" i="10"/>
  <c r="O43" i="10"/>
  <c r="N43" i="10"/>
  <c r="P42" i="10"/>
  <c r="O42" i="10"/>
  <c r="Q27" i="10"/>
  <c r="Q26" i="10"/>
  <c r="P26" i="10"/>
  <c r="M23" i="10"/>
  <c r="N22" i="10"/>
  <c r="Q22" i="10"/>
  <c r="M22" i="10"/>
  <c r="Q46" i="10"/>
  <c r="M43" i="10"/>
  <c r="P22" i="10"/>
  <c r="Q42" i="10"/>
  <c r="O22" i="10"/>
  <c r="N42" i="10"/>
  <c r="P25" i="10"/>
  <c r="L22" i="10"/>
  <c r="Q45" i="10"/>
  <c r="M42" i="10"/>
  <c r="O25" i="10"/>
  <c r="P45" i="10"/>
  <c r="Q24" i="10"/>
  <c r="O45" i="10"/>
  <c r="P24" i="10"/>
  <c r="Q44" i="10"/>
  <c r="O24" i="10"/>
  <c r="P44" i="10"/>
  <c r="N24" i="10"/>
  <c r="O44" i="10"/>
  <c r="Q23" i="10"/>
  <c r="P23" i="10"/>
  <c r="Q43" i="10"/>
  <c r="O23" i="10"/>
  <c r="P43" i="10"/>
  <c r="H53" i="10" l="1"/>
  <c r="H93" i="10" s="1"/>
  <c r="H94" i="10" s="1"/>
  <c r="M54" i="10"/>
  <c r="G56" i="10"/>
  <c r="I53" i="10"/>
  <c r="N54" i="10"/>
  <c r="H56" i="10"/>
  <c r="K56" i="10"/>
  <c r="L56" i="10"/>
  <c r="O56" i="10"/>
  <c r="P56" i="10"/>
  <c r="M55" i="10"/>
  <c r="O55" i="10"/>
  <c r="J53" i="10"/>
  <c r="O54" i="10"/>
  <c r="I56" i="10"/>
  <c r="L53" i="10"/>
  <c r="G55" i="10"/>
  <c r="M56" i="10"/>
  <c r="Q56" i="10"/>
  <c r="J54" i="10"/>
  <c r="K53" i="10"/>
  <c r="P54" i="10"/>
  <c r="J56" i="10"/>
  <c r="Q54" i="10"/>
  <c r="M53" i="10"/>
  <c r="H55" i="10"/>
  <c r="G54" i="10"/>
  <c r="F55" i="10"/>
  <c r="G53" i="10"/>
  <c r="G93" i="10" s="1"/>
  <c r="G94" i="10" s="1"/>
  <c r="N53" i="10"/>
  <c r="N55" i="10"/>
  <c r="O53" i="10"/>
  <c r="I55" i="10"/>
  <c r="N56" i="10"/>
  <c r="L55" i="10"/>
  <c r="F54" i="10"/>
  <c r="Q55" i="10"/>
  <c r="P53" i="10"/>
  <c r="J55" i="10"/>
  <c r="K55" i="10"/>
  <c r="F53" i="10"/>
  <c r="F93" i="10" s="1"/>
  <c r="F94" i="10" s="1"/>
  <c r="I54" i="10"/>
  <c r="K54" i="10"/>
  <c r="Q53" i="10"/>
  <c r="P55" i="10"/>
  <c r="L54" i="10"/>
  <c r="H54" i="10"/>
  <c r="J61" i="10"/>
  <c r="J60" i="10"/>
  <c r="I60" i="10"/>
  <c r="L61" i="10"/>
  <c r="L62" i="10"/>
  <c r="L60" i="10"/>
  <c r="K62" i="10"/>
  <c r="K60" i="10"/>
  <c r="K61" i="10"/>
  <c r="M61" i="10"/>
  <c r="M62" i="10"/>
  <c r="M60" i="10"/>
  <c r="L19" i="10"/>
  <c r="K41" i="10"/>
  <c r="J20" i="10"/>
  <c r="P57" i="10"/>
  <c r="Q57" i="10"/>
  <c r="N58" i="10"/>
  <c r="O58" i="10"/>
  <c r="P58" i="10"/>
  <c r="Q58" i="10"/>
  <c r="M57" i="10"/>
  <c r="N57" i="10"/>
  <c r="O57" i="10"/>
  <c r="B35" i="11"/>
  <c r="Q37" i="10"/>
  <c r="O34" i="10"/>
  <c r="P36" i="10"/>
  <c r="M36" i="10"/>
  <c r="P34" i="10"/>
  <c r="N36" i="10"/>
  <c r="Q34" i="10"/>
  <c r="O36" i="10"/>
  <c r="J33" i="10"/>
  <c r="K33" i="10"/>
  <c r="Q36" i="10"/>
  <c r="L33" i="10"/>
  <c r="L35" i="10"/>
  <c r="M33" i="10"/>
  <c r="N34" i="10"/>
  <c r="M35" i="10"/>
  <c r="N33" i="10"/>
  <c r="P37" i="10"/>
  <c r="N35" i="10"/>
  <c r="O33" i="10"/>
  <c r="O37" i="10"/>
  <c r="O35" i="10"/>
  <c r="P33" i="10"/>
  <c r="P35" i="10"/>
  <c r="Q33" i="10"/>
  <c r="K34" i="10"/>
  <c r="Q35" i="10"/>
  <c r="N37" i="10"/>
  <c r="L34" i="10"/>
  <c r="M34" i="10"/>
  <c r="M38" i="10"/>
  <c r="Q38" i="10"/>
  <c r="O38" i="10"/>
  <c r="P38" i="10"/>
  <c r="N41" i="10"/>
  <c r="O41" i="10"/>
  <c r="P41" i="10"/>
  <c r="O40" i="10"/>
  <c r="Q41" i="10"/>
  <c r="P40" i="10"/>
  <c r="Q40" i="10"/>
  <c r="O39" i="10"/>
  <c r="P39" i="10"/>
  <c r="Q39" i="10"/>
  <c r="M13" i="10"/>
  <c r="P15" i="10"/>
  <c r="Q15" i="10"/>
  <c r="L13" i="10"/>
  <c r="N13" i="10"/>
  <c r="I12" i="10"/>
  <c r="N15" i="10"/>
  <c r="O13" i="10"/>
  <c r="P13" i="10"/>
  <c r="Q13" i="10"/>
  <c r="J12" i="10"/>
  <c r="K14" i="10"/>
  <c r="L14" i="10"/>
  <c r="M14" i="10"/>
  <c r="K12" i="10"/>
  <c r="N14" i="10"/>
  <c r="L15" i="10"/>
  <c r="L12" i="10"/>
  <c r="M12" i="10"/>
  <c r="Q14" i="10"/>
  <c r="N12" i="10"/>
  <c r="O14" i="10"/>
  <c r="O12" i="10"/>
  <c r="P14" i="10"/>
  <c r="Q12" i="10"/>
  <c r="K13" i="10"/>
  <c r="P12" i="10"/>
  <c r="M15" i="10"/>
  <c r="O15" i="10"/>
  <c r="J13" i="10"/>
  <c r="O18" i="10"/>
  <c r="P18" i="10"/>
  <c r="Q18" i="10"/>
  <c r="P20" i="10"/>
  <c r="Q21" i="10"/>
  <c r="Q19" i="10"/>
  <c r="O19" i="10"/>
  <c r="P19" i="10"/>
  <c r="Q20" i="10"/>
  <c r="M16" i="10"/>
  <c r="N16" i="10"/>
  <c r="O16" i="10"/>
  <c r="P16" i="10"/>
  <c r="Q16" i="10"/>
  <c r="N17" i="10"/>
  <c r="O17" i="10"/>
  <c r="P17" i="10"/>
  <c r="Q17" i="10"/>
  <c r="O21" i="10"/>
  <c r="O20" i="10"/>
  <c r="P21" i="10"/>
  <c r="H25" i="11"/>
  <c r="K39" i="10"/>
  <c r="K40" i="10"/>
  <c r="I22" i="11"/>
  <c r="I23" i="11"/>
  <c r="I24" i="11"/>
  <c r="H23" i="11"/>
  <c r="H24" i="11"/>
  <c r="H22" i="11"/>
  <c r="L21" i="10"/>
  <c r="J19" i="10"/>
  <c r="I19" i="10"/>
  <c r="L20" i="10"/>
  <c r="N40" i="10"/>
  <c r="N39" i="10"/>
  <c r="J38" i="10"/>
  <c r="N38" i="10"/>
  <c r="I38" i="10"/>
  <c r="K38" i="10"/>
  <c r="L38" i="10"/>
  <c r="M20" i="10"/>
  <c r="M21" i="10"/>
  <c r="M19" i="10"/>
  <c r="H58" i="10"/>
  <c r="L57" i="10"/>
  <c r="H57" i="10"/>
  <c r="G57" i="10"/>
  <c r="K57" i="10"/>
  <c r="J57" i="10"/>
  <c r="I57" i="10"/>
  <c r="M58" i="10"/>
  <c r="F56" i="10"/>
  <c r="K58" i="10"/>
  <c r="I58" i="10"/>
  <c r="L58" i="10"/>
  <c r="J58" i="10"/>
  <c r="M40" i="10"/>
  <c r="M41" i="10"/>
  <c r="M39" i="10"/>
  <c r="L40" i="10"/>
  <c r="L41" i="10"/>
  <c r="L39" i="10"/>
  <c r="J40" i="10"/>
  <c r="I39" i="10"/>
  <c r="J39" i="10"/>
  <c r="K20" i="10"/>
  <c r="K21" i="10"/>
  <c r="K19" i="10"/>
  <c r="N20" i="10"/>
  <c r="N19" i="10"/>
  <c r="N21" i="10"/>
  <c r="F35" i="10"/>
  <c r="L37" i="10"/>
  <c r="K36" i="10"/>
  <c r="G35" i="10"/>
  <c r="M37" i="10"/>
  <c r="H35" i="10"/>
  <c r="I35" i="10"/>
  <c r="J34" i="10"/>
  <c r="J35" i="10"/>
  <c r="K35" i="10"/>
  <c r="F33" i="10"/>
  <c r="G36" i="10"/>
  <c r="G33" i="10"/>
  <c r="H36" i="10"/>
  <c r="L36" i="10"/>
  <c r="J37" i="10"/>
  <c r="H33" i="10"/>
  <c r="I36" i="10"/>
  <c r="F34" i="10"/>
  <c r="I34" i="10"/>
  <c r="I33" i="10"/>
  <c r="J36" i="10"/>
  <c r="G34" i="10"/>
  <c r="H37" i="10"/>
  <c r="H34" i="10"/>
  <c r="I37" i="10"/>
  <c r="K37" i="10"/>
  <c r="I18" i="10"/>
  <c r="J18" i="10"/>
  <c r="K18" i="10"/>
  <c r="L18" i="10"/>
  <c r="M18" i="10"/>
  <c r="N18" i="10"/>
  <c r="I14" i="10"/>
  <c r="J17" i="10"/>
  <c r="F15" i="10"/>
  <c r="J14" i="10"/>
  <c r="K17" i="10"/>
  <c r="L17" i="10"/>
  <c r="F12" i="10"/>
  <c r="F87" i="10" s="1"/>
  <c r="F88" i="10" s="1"/>
  <c r="F89" i="10" s="1"/>
  <c r="G15" i="10"/>
  <c r="M17" i="10"/>
  <c r="H13" i="10"/>
  <c r="I16" i="10"/>
  <c r="G12" i="10"/>
  <c r="G87" i="10" s="1"/>
  <c r="G88" i="10" s="1"/>
  <c r="G89" i="10" s="1"/>
  <c r="H15" i="10"/>
  <c r="G14" i="10"/>
  <c r="H12" i="10"/>
  <c r="H87" i="10" s="1"/>
  <c r="H88" i="10" s="1"/>
  <c r="H89" i="10" s="1"/>
  <c r="I15" i="10"/>
  <c r="J15" i="10"/>
  <c r="H14" i="10"/>
  <c r="K15" i="10"/>
  <c r="F13" i="10"/>
  <c r="G16" i="10"/>
  <c r="J16" i="10"/>
  <c r="I17" i="10"/>
  <c r="G13" i="10"/>
  <c r="H16" i="10"/>
  <c r="H17" i="10"/>
  <c r="I13" i="10"/>
  <c r="K16" i="10"/>
  <c r="F14" i="10"/>
  <c r="L16" i="10"/>
  <c r="J87" i="10" l="1"/>
  <c r="J88" i="10" s="1"/>
  <c r="J89" i="10" s="1"/>
  <c r="I87" i="10"/>
  <c r="I88" i="10" s="1"/>
  <c r="I89" i="10" s="1"/>
  <c r="M87" i="10"/>
  <c r="M88" i="10" s="1"/>
  <c r="M89" i="10" s="1"/>
  <c r="N87" i="10"/>
  <c r="N88" i="10" s="1"/>
  <c r="N89" i="10" s="1"/>
  <c r="O87" i="10"/>
  <c r="O88" i="10" s="1"/>
  <c r="O89" i="10" s="1"/>
  <c r="P87" i="10"/>
  <c r="P88" i="10" s="1"/>
  <c r="P89" i="10" s="1"/>
  <c r="K87" i="10"/>
  <c r="K88" i="10" s="1"/>
  <c r="K89" i="10" s="1"/>
  <c r="Q87" i="10"/>
  <c r="Q88" i="10" s="1"/>
  <c r="Q89" i="10" s="1"/>
  <c r="L87" i="10"/>
  <c r="L88" i="10" s="1"/>
  <c r="L89" i="10" s="1"/>
  <c r="H26" i="11"/>
  <c r="O59" i="10"/>
  <c r="Q59" i="10"/>
  <c r="P59" i="10"/>
  <c r="N32" i="10"/>
  <c r="O32" i="10"/>
  <c r="P32" i="10"/>
  <c r="Q32" i="10"/>
  <c r="M32" i="10"/>
  <c r="J32" i="10"/>
  <c r="L32" i="10"/>
  <c r="I32" i="10"/>
  <c r="K32" i="10"/>
  <c r="I59" i="10"/>
  <c r="J59" i="10"/>
  <c r="N59" i="10"/>
  <c r="M59" i="10"/>
  <c r="K59" i="10"/>
  <c r="L59" i="10"/>
  <c r="I93" i="10"/>
  <c r="I94" i="10" s="1"/>
  <c r="G32" i="10"/>
  <c r="F32" i="10"/>
  <c r="H32" i="10"/>
  <c r="I25" i="11"/>
  <c r="D32" i="10" l="1"/>
  <c r="E32" i="10"/>
  <c r="D33" i="10"/>
  <c r="E33" i="10"/>
  <c r="E34" i="10"/>
  <c r="C12" i="10"/>
  <c r="C87" i="10" s="1"/>
  <c r="C88" i="10" s="1"/>
  <c r="C89" i="10" s="1"/>
  <c r="D12" i="10"/>
  <c r="D87" i="10" s="1"/>
  <c r="D88" i="10" s="1"/>
  <c r="D89" i="10" s="1"/>
  <c r="E12" i="10"/>
  <c r="E87" i="10" s="1"/>
  <c r="E88" i="10" s="1"/>
  <c r="E89" i="10" s="1"/>
  <c r="D13" i="10"/>
  <c r="E13" i="10"/>
  <c r="E14" i="10"/>
  <c r="J113" i="10" l="1"/>
  <c r="P113" i="10" s="1"/>
  <c r="M115" i="10"/>
  <c r="J93" i="10"/>
  <c r="J94" i="10" s="1"/>
  <c r="N93" i="10"/>
  <c r="N94" i="10" s="1"/>
  <c r="K93" i="10"/>
  <c r="K94" i="10" s="1"/>
  <c r="M93" i="10"/>
  <c r="M94" i="10" s="1"/>
  <c r="O93" i="10"/>
  <c r="O94" i="10" s="1"/>
  <c r="L93" i="10"/>
  <c r="L94" i="10" s="1"/>
  <c r="P93" i="10"/>
  <c r="P94" i="10" s="1"/>
  <c r="Q93" i="10"/>
  <c r="Q94" i="10" s="1"/>
  <c r="J114" i="10" l="1"/>
  <c r="P114" i="10" s="1"/>
  <c r="P115" i="10" s="1"/>
  <c r="J115"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EFF6AD5C-4590-4D03-BFEE-8D0A487275FE}">
      <text>
        <r>
          <rPr>
            <b/>
            <sz val="8"/>
            <color indexed="8"/>
            <rFont val="Tahoma"/>
            <family val="2"/>
          </rPr>
          <t>© Niets uit dit rekenmodel mag verveelvoudigd worden, opgeslagen worden in een geautomatiseerd gegevensbestand of openbaar gemaakt worden in enige vorm of op enige wijze, elektronisch of mechanisch, door fotokopieën of opnamen, of op enige andere manier, zonder voorafgaande schriftelijke toestemming van de uitgever.</t>
        </r>
      </text>
    </comment>
    <comment ref="F27" authorId="0" shapeId="0" xr:uid="{27FE6C03-C2AA-436D-A3EA-30478667B33F}">
      <text>
        <r>
          <rPr>
            <b/>
            <sz val="8"/>
            <color indexed="8"/>
            <rFont val="Tahoma"/>
            <family val="2"/>
          </rPr>
          <t>De redactie staat in voor de betrouwbaarheid van dit rekenmodel, waarvoor ze echter niet aansprakelijk gesteld kan worden.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S7" authorId="0" shapeId="0" xr:uid="{00000000-0006-0000-0200-000001000000}">
      <text>
        <r>
          <rPr>
            <i/>
            <u/>
            <sz val="10"/>
            <color indexed="45"/>
            <rFont val="Arial Rounded MT Bold"/>
            <family val="2"/>
          </rPr>
          <t>Valse hybride wagens</t>
        </r>
        <r>
          <rPr>
            <sz val="10"/>
            <color indexed="45"/>
            <rFont val="Arial Rounded MT Bold"/>
            <family val="2"/>
          </rPr>
          <t xml:space="preserve"> zijn plug-in hybrides
- hetzij met een batterij met minder dan 0,5 kWh per 100 kilogram wagengewicht 
- hetzij met een CO2-uitstoot van meer dan 50 g/km.
Voor 'valse hybride' wagens gekocht, besteld of geleasd vanaf 1 januari 2018 (ondertekening contract/bestelbon) rekent de fiscus met de CO2-uitstoot van de niet-hybride tegenhanger voor het bepalen van de fiscale aftrekbaarheid van de autokosten met ingang vanaf aanslagjaar 2021 (verbonden aan een boekjaar dat ten vroegste aanvangt op 1 januari 2020).
Indien er geen overeenstemmend model met klassieke aandrijving is, vermenigvuldigt u de officiële CO2-uitstoot vermeld op het inschrijvingsbewijs / gelijkvormigheidsattest van de zogenaamde ‘valse hybride wagen’ met de factor 2,5.
</t>
        </r>
        <r>
          <rPr>
            <i/>
            <u/>
            <sz val="10"/>
            <color indexed="45"/>
            <rFont val="Arial Rounded MT Bold"/>
            <family val="2"/>
          </rPr>
          <t xml:space="preserve">Met "Elektrisch" </t>
        </r>
        <r>
          <rPr>
            <sz val="10"/>
            <color indexed="45"/>
            <rFont val="Arial Rounded MT Bold"/>
            <family val="2"/>
          </rPr>
          <t>wordt bedoeld een 100% elektrische wagen, met een  uitstoot gelijk nul.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CFB60CC0-266C-4DE8-BE53-03861A893F1C}">
      <text>
        <r>
          <rPr>
            <b/>
            <sz val="8"/>
            <color indexed="8"/>
            <rFont val="Tahoma"/>
            <family val="2"/>
          </rPr>
          <t>©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F27" authorId="0" shapeId="0" xr:uid="{197FA9C1-BC9A-4B32-9114-4D726F33018F}">
      <text>
        <r>
          <rPr>
            <b/>
            <sz val="8"/>
            <color indexed="8"/>
            <rFont val="Tahoma"/>
            <family val="2"/>
          </rPr>
          <t>La rédaction veille à la fiabilité des informations lesquelles ne sauraient toutefois engager sa responsabilité.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S7" authorId="0" shapeId="0" xr:uid="{1FAE2329-3BFD-43A1-99AB-497FD16BB692}">
      <text>
        <r>
          <rPr>
            <i/>
            <u/>
            <sz val="10"/>
            <color indexed="45"/>
            <rFont val="Arial Rounded MT Bold"/>
            <family val="2"/>
          </rPr>
          <t>Les faux hybrides s</t>
        </r>
        <r>
          <rPr>
            <sz val="10"/>
            <color indexed="45"/>
            <rFont val="Arial Rounded MT Bold"/>
            <family val="2"/>
          </rPr>
          <t xml:space="preserve">ont des hybrides rechargeables
- soit avec une batterie de moins de 0,5 kWh par 100 kg de poids de la voiture 
- soit dont les émissions de CO2 sont supérieures à 50 g/km.
Pour les "faux hybrides" achetés, commandés ou loués à partir du 1er janvier 2018 (signature du contrat/bon de commande), le fisc se base sur les émissions de CO2 du véhicule équivalent non hybride pour déterminer la déductibilité fiscale des frais de voiture à partir de l'exercice d'imposition 2021 (lié à un exercice comptable commençant au plus tôt le 1er janvier 2020).
S'il n'existe pas de modèle équivalent à propulsion classique, multipliez les émissions de CO2  officielles, indiquées sur le certificat d'immatriculation / l'attestation de conformité du "faux hybride" par un facteur 2,5.
</t>
        </r>
        <r>
          <rPr>
            <i/>
            <u/>
            <sz val="10"/>
            <color indexed="45"/>
            <rFont val="Arial Rounded MT Bold"/>
            <family val="2"/>
          </rPr>
          <t>Le terme "électrique"</t>
        </r>
        <r>
          <rPr>
            <sz val="10"/>
            <color indexed="45"/>
            <rFont val="Arial Rounded MT Bold"/>
            <family val="2"/>
          </rPr>
          <t xml:space="preserve"> fait référence à une voiture 100% électrique, sans aucune émission.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<sst xmlns="http://schemas.openxmlformats.org/spreadsheetml/2006/main" count="2289" uniqueCount="189">
  <si>
    <t>Ç</t>
  </si>
  <si>
    <t>i</t>
  </si>
  <si>
    <t>Å</t>
  </si>
  <si>
    <t>Æ</t>
  </si>
  <si>
    <t>Type brandstof:</t>
  </si>
  <si>
    <t>Diesel</t>
  </si>
  <si>
    <r>
      <t>CO</t>
    </r>
    <r>
      <rPr>
        <vertAlign val="subscript"/>
        <sz val="9"/>
        <color indexed="50"/>
        <rFont val="Tahoma"/>
        <family val="2"/>
      </rPr>
      <t>2</t>
    </r>
    <r>
      <rPr>
        <sz val="9"/>
        <color indexed="50"/>
        <rFont val="Tahoma"/>
        <family val="2"/>
      </rPr>
      <t>-uitstoot (g/km):</t>
    </r>
  </si>
  <si>
    <t>diesel</t>
  </si>
  <si>
    <t>benzine</t>
  </si>
  <si>
    <t>Elektrisch</t>
  </si>
  <si>
    <t>LPG</t>
  </si>
  <si>
    <t>Eenmanszaak</t>
  </si>
  <si>
    <t>Vennootschap</t>
  </si>
  <si>
    <t>(*) Mobilofoon- en financieringskosten zijn 100% aftrekbaar</t>
  </si>
  <si>
    <t>-</t>
  </si>
  <si>
    <t>CNG (Aardgas) &lt; 12 pk</t>
  </si>
  <si>
    <t>CNG (Aardgas) &gt;= 12 pk</t>
  </si>
  <si>
    <t>Diesel hybride</t>
  </si>
  <si>
    <t>Gegevens</t>
  </si>
  <si>
    <t>Fiscale aftrekbaarheid van de autokosten</t>
  </si>
  <si>
    <t>vul de turquoise velden in</t>
  </si>
  <si>
    <t>Rekentool</t>
  </si>
  <si>
    <t>Lefebvre Sarrut Belgium NV | Hoogstraat 139 - Bus 6 | 1000 Brussel 
Postadres: Tiensesteenweg 306 | 3000 Leuven | T 0800 39 067 | F 0800 39 068</t>
  </si>
  <si>
    <t>VENN</t>
  </si>
  <si>
    <t>EZ</t>
  </si>
  <si>
    <t>VENNOOTSCHAP</t>
  </si>
  <si>
    <t>co2</t>
  </si>
  <si>
    <t>brandstof steeds 75%</t>
  </si>
  <si>
    <t>AJ 2021+2022+2023 gramformule + beperking voor valse hyb van 2018+</t>
  </si>
  <si>
    <t>begrip valse hybride alleen van belang vanaf AJ 2021 en voor auto's gekocht na 01/01/2018</t>
  </si>
  <si>
    <t>Benzine</t>
  </si>
  <si>
    <t>Benzine hybride</t>
  </si>
  <si>
    <t>AJ 2018+2019+2020 staffelformule (EZ = 75% in AJ 2018 en minimum 75% AJ 2019+2020 voor auto's 2017-)</t>
  </si>
  <si>
    <t>EENMANSZAAK</t>
  </si>
  <si>
    <t>in dat geval vragen we alternatieve uitstoot</t>
  </si>
  <si>
    <t>Diesel plug-in hybride</t>
  </si>
  <si>
    <t>Benzine plug-in hybride</t>
  </si>
  <si>
    <t>AJ 2024 gramformule + beperking voor valse hyb van 2018+</t>
  </si>
  <si>
    <t>aangekocht vanaf 1 jan 2023: 50% brandstof aftrek voor plug ins</t>
  </si>
  <si>
    <t>AJ 2024+2025 gramformule + beperking voor valse hyb van 2018+</t>
  </si>
  <si>
    <t>AJ 2026 gramformule + beperking voor valse hyb van 2018+</t>
  </si>
  <si>
    <t>AJ 2027 gramformule + beperking voor valse hyb van 2018+</t>
  </si>
  <si>
    <t>AJ 2028 gramformule + beperking voor valse hyb van 2018+</t>
  </si>
  <si>
    <t>AJ 2029 gramformule + beperking voor valse hyb van 2018+</t>
  </si>
  <si>
    <t>voor auto aangekocht voor 1 juli 2023 blijft de aftrek levenslang gelijk, vanaf 1 juli 2023 daalt die</t>
  </si>
  <si>
    <t>4) voor auto's aangekocht vanaf 1/7/2023 daalt de aftrek geleidelijk aan, dus geen constante meer -dit geldt niet voor elektrische autos</t>
  </si>
  <si>
    <t>inkomstenjaar</t>
  </si>
  <si>
    <t>uitstoot 200+</t>
  </si>
  <si>
    <t>andere</t>
  </si>
  <si>
    <t>5) voor auto's aangekocht vanaf 2026: elektrische wagens afnemende aftrek, andere = 0%</t>
  </si>
  <si>
    <t xml:space="preserve">aankoop </t>
  </si>
  <si>
    <t>elektrische</t>
  </si>
  <si>
    <t>levenslang</t>
  </si>
  <si>
    <t>jaar van aankoop</t>
  </si>
  <si>
    <t>voor EZ: aankoop &lt; 2018</t>
  </si>
  <si>
    <t>2) aangekocht  tot en met 2022</t>
  </si>
  <si>
    <t>keuze van brandstof</t>
  </si>
  <si>
    <t>uitstoot</t>
  </si>
  <si>
    <t>1-ABC 009</t>
  </si>
  <si>
    <t>2023 (jan. tot juni)</t>
  </si>
  <si>
    <t>2023 (juli tot dec.)</t>
  </si>
  <si>
    <t>Fiscale aftrekbaarheid van de brandstofkosten</t>
  </si>
  <si>
    <t>3) voor auto's aangekocht vanaf 1/1/2023 : aftrek brandstof plugins max 50% - blijft constant</t>
  </si>
  <si>
    <t>VENN + EZ</t>
  </si>
  <si>
    <t>ondergrens</t>
  </si>
  <si>
    <t>bovengrens</t>
  </si>
  <si>
    <t>EZ voor autos&lt;2018 = min 75%</t>
  </si>
  <si>
    <t>Duid aan vennootschap of eenmanszaak:</t>
  </si>
  <si>
    <t>Kies het jaar van aankoop:</t>
  </si>
  <si>
    <t>brandstof</t>
  </si>
  <si>
    <t>max 50% voor phev</t>
  </si>
  <si>
    <r>
      <rPr>
        <b/>
        <sz val="10"/>
        <color rgb="FFFFFFFF"/>
        <rFont val="Wingdings 3"/>
        <family val="1"/>
        <charset val="2"/>
      </rPr>
      <t>}</t>
    </r>
    <r>
      <rPr>
        <b/>
        <sz val="10"/>
        <color rgb="FFFFFFFF"/>
        <rFont val="Tahoma"/>
        <family val="2"/>
      </rPr>
      <t xml:space="preserve"> Klik </t>
    </r>
    <r>
      <rPr>
        <b/>
        <u/>
        <sz val="10"/>
        <color rgb="FFFFFFFF"/>
        <rFont val="Tahoma"/>
        <family val="2"/>
      </rPr>
      <t>hier</t>
    </r>
  </si>
  <si>
    <t>Personaliseer uw berekeningen! De filenaam waarmee u de tool bewaart, verschijnt in de header van de geprinte versie.</t>
  </si>
  <si>
    <t>Open de checklists met Adobe Acrobat Reader om ze optimaal te kunnen gebruiken.</t>
  </si>
  <si>
    <t>Aftrekbaarheid autokosten 2017-2031</t>
  </si>
  <si>
    <t>IJ2017 VENN + IJ2018+2019</t>
  </si>
  <si>
    <t>Aftrekbaarheid autokost =</t>
  </si>
  <si>
    <t>CNG (Aardgas) minder dan 12 pk</t>
  </si>
  <si>
    <t>CNG (Aardgas) 12 pk of meer</t>
  </si>
  <si>
    <t>vertaal alleen gele kader</t>
  </si>
  <si>
    <t>Déductibilité des frais de voiture 2017-2031</t>
  </si>
  <si>
    <t>Outil de calcul</t>
  </si>
  <si>
    <r>
      <rPr>
        <b/>
        <sz val="10"/>
        <color rgb="FFFFFFFF"/>
        <rFont val="Wingdings 3"/>
        <family val="1"/>
        <charset val="2"/>
      </rPr>
      <t>}</t>
    </r>
    <r>
      <rPr>
        <b/>
        <sz val="10"/>
        <color rgb="FFFFFFFF"/>
        <rFont val="Tahoma"/>
        <family val="2"/>
      </rPr>
      <t xml:space="preserve"> Cliquez </t>
    </r>
    <r>
      <rPr>
        <b/>
        <u/>
        <sz val="10"/>
        <color rgb="FFFFFFFF"/>
        <rFont val="Tahoma"/>
        <family val="2"/>
      </rPr>
      <t>ici</t>
    </r>
  </si>
  <si>
    <t>Lefebvre Sarrut Belgium SA | Rue Haute 139 - Boite 6 | 1000 Bruxelles 
Adresse postale : Tiensesteenweg 306 | 3000 Leuven | T 0800 39 067 | F 0800 39 068</t>
  </si>
  <si>
    <t>Personnalisez vos calculs ! Le nom de fichier que vous utilisez pour enregistrer l'outil apparaît dans l'en-tête de la version imprimée.</t>
  </si>
  <si>
    <t>Ouvrez les checklists avec Adobe Acrobat Reader pour les utiliser de manière optimale.</t>
  </si>
  <si>
    <t>Déductibilité fiscale des frais de voiture</t>
  </si>
  <si>
    <t>année de revenus</t>
  </si>
  <si>
    <t>année d'achat</t>
  </si>
  <si>
    <t>Données</t>
  </si>
  <si>
    <r>
      <t>Émissions de CO</t>
    </r>
    <r>
      <rPr>
        <vertAlign val="subscript"/>
        <sz val="9"/>
        <color indexed="50"/>
        <rFont val="Tahoma"/>
        <family val="2"/>
      </rPr>
      <t>2</t>
    </r>
    <r>
      <rPr>
        <sz val="9"/>
        <color indexed="50"/>
        <rFont val="Tahoma"/>
        <family val="2"/>
      </rPr>
      <t xml:space="preserve"> (g/km):</t>
    </r>
  </si>
  <si>
    <t>SOCIÉTÉ</t>
  </si>
  <si>
    <t>2023 (de janvier à juin)</t>
  </si>
  <si>
    <t>2023 (de juillet à décembre)</t>
  </si>
  <si>
    <t>(*) Les frais de mobilophonie et de financement sont déductibles à 100%</t>
  </si>
  <si>
    <t>Essence</t>
  </si>
  <si>
    <t>Essence hybride</t>
  </si>
  <si>
    <t>Essence plug-in hybride</t>
  </si>
  <si>
    <t>Électrique</t>
  </si>
  <si>
    <t>CNG (gaz naturel) moins de 12 cv</t>
  </si>
  <si>
    <t>CNG (gaz naturel) 12 cv ou plus</t>
  </si>
  <si>
    <t>ENTR. EN NOM PERSO.</t>
  </si>
  <si>
    <t>Déductibilité fiscale des frais de carburant</t>
  </si>
  <si>
    <t>SOC. + ENTR. NOM PERS.</t>
  </si>
  <si>
    <t>Choisissez l'année d'achat:</t>
  </si>
  <si>
    <t>Fiscale aftrekbaarheid autokosten: algemeen overzicht</t>
  </si>
  <si>
    <t>Referentie (merk van auto, nummerplaat, naam van bestuurder, ...):</t>
  </si>
  <si>
    <t>Déductibilité fiscale des frais de voiture: aperçu général</t>
  </si>
  <si>
    <t>Référence (marque de la voiture, numéro de plaque, nom du conducteur, ...):</t>
  </si>
  <si>
    <t>Type de carburant:</t>
  </si>
  <si>
    <t>Indiquez s'il s'agit d'une société ou d'une entreprise en nom personnel:</t>
  </si>
  <si>
    <t>Update tool</t>
  </si>
  <si>
    <t>VL</t>
  </si>
  <si>
    <t>ID</t>
  </si>
  <si>
    <t>Titel</t>
  </si>
  <si>
    <t>Minor/Major?</t>
  </si>
  <si>
    <t>Wijziging inleiding?</t>
  </si>
  <si>
    <t>Neen</t>
  </si>
  <si>
    <t>Nieuwe zaken voor taalcheck/vertaling?</t>
  </si>
  <si>
    <t>Inhoudelijke info voor de redactie?</t>
  </si>
  <si>
    <t>Update naar xlsx?</t>
  </si>
  <si>
    <t>Opmerkingen</t>
  </si>
  <si>
    <t>WA</t>
  </si>
  <si>
    <t xml:space="preserve">Geen taalcheck nodig. </t>
  </si>
  <si>
    <t>BASIC</t>
  </si>
  <si>
    <t>Vergelijking met tweede auto</t>
  </si>
  <si>
    <t>Autokosten auto 1</t>
  </si>
  <si>
    <t>Autokosten auto 2</t>
  </si>
  <si>
    <t>1-ABC 001</t>
  </si>
  <si>
    <t>2-DEF 002</t>
  </si>
  <si>
    <t>Aftrekbaar:</t>
  </si>
  <si>
    <t>Netto</t>
  </si>
  <si>
    <t>Belastingbesparing:</t>
  </si>
  <si>
    <t>Nettokosten:</t>
  </si>
  <si>
    <t>Brandstofkosten auto 1</t>
  </si>
  <si>
    <t>Brandstofkosten auto 2</t>
  </si>
  <si>
    <t>Verschil</t>
  </si>
  <si>
    <t>Bruto</t>
  </si>
  <si>
    <t>Totaal van de autokosten</t>
  </si>
  <si>
    <t>Totaal van de brandstofkosten</t>
  </si>
  <si>
    <t>Totaal bruto:</t>
  </si>
  <si>
    <t>Kosten per jaar (bruto)</t>
  </si>
  <si>
    <t>Déductible :</t>
  </si>
  <si>
    <t>Économie d'impôts :</t>
  </si>
  <si>
    <t>Frais par an net:</t>
  </si>
  <si>
    <t>Frais par an (brut) :</t>
  </si>
  <si>
    <t>Major</t>
  </si>
  <si>
    <t>Filename</t>
  </si>
  <si>
    <t>TAG plakken in properties</t>
  </si>
  <si>
    <t>FILENAME WA BASIC</t>
  </si>
  <si>
    <t>FILENAME VL BASIC</t>
  </si>
  <si>
    <t>Comparaison avec deuxième véhicule</t>
  </si>
  <si>
    <t>Frais de voiture véhicule 1</t>
  </si>
  <si>
    <t>Frais de voiture véhicule 2</t>
  </si>
  <si>
    <t>Frais de carburant véhicule 1</t>
  </si>
  <si>
    <t>Frais de carburant véhicule 2</t>
  </si>
  <si>
    <t>Brut</t>
  </si>
  <si>
    <t>Net</t>
  </si>
  <si>
    <t>Total net :</t>
  </si>
  <si>
    <t xml:space="preserve">Total brut : </t>
  </si>
  <si>
    <t>Totaal netto:</t>
  </si>
  <si>
    <t>Total des frais de voiture</t>
  </si>
  <si>
    <t>Total des frais de carburant</t>
  </si>
  <si>
    <r>
      <t>We houden geen rekening met de verworpen uitgaven op de voordeel alle aard, noch met de CO</t>
    </r>
    <r>
      <rPr>
        <vertAlign val="subscript"/>
        <sz val="10"/>
        <color theme="3"/>
        <rFont val="Calibri"/>
        <family val="2"/>
        <scheme val="minor"/>
      </rPr>
      <t>2</t>
    </r>
    <r>
      <rPr>
        <sz val="10"/>
        <color theme="3"/>
        <rFont val="Calibri"/>
        <family val="2"/>
        <scheme val="minor"/>
      </rPr>
      <t>-bijdragen op firmawagens voor werknemers.</t>
    </r>
  </si>
  <si>
    <r>
      <t xml:space="preserve">Kies het marginaal belastingtarief </t>
    </r>
    <r>
      <rPr>
        <b/>
        <sz val="8"/>
        <rFont val="Tahoma"/>
        <family val="2"/>
      </rPr>
      <t>(20% of 25% voor vennootschapsbelasting, kies uit de overige voor personenbelasting)</t>
    </r>
    <r>
      <rPr>
        <sz val="9"/>
        <rFont val="Tahoma"/>
        <family val="2"/>
      </rPr>
      <t>:</t>
    </r>
  </si>
  <si>
    <r>
      <t xml:space="preserve">Referentie van </t>
    </r>
    <r>
      <rPr>
        <b/>
        <sz val="9"/>
        <rFont val="Tahoma"/>
        <family val="2"/>
      </rPr>
      <t>tweede</t>
    </r>
    <r>
      <rPr>
        <sz val="9"/>
        <rFont val="Tahoma"/>
        <family val="2"/>
      </rPr>
      <t xml:space="preserve"> auto (merk van auto, nummerplaat, naam van bestuurder, ...):</t>
    </r>
  </si>
  <si>
    <r>
      <t>CO</t>
    </r>
    <r>
      <rPr>
        <vertAlign val="subscript"/>
        <sz val="9"/>
        <rFont val="Tahoma"/>
        <family val="2"/>
      </rPr>
      <t>2</t>
    </r>
    <r>
      <rPr>
        <sz val="9"/>
        <rFont val="Tahoma"/>
        <family val="2"/>
      </rPr>
      <t xml:space="preserve">-uitstoot (g/km) van </t>
    </r>
    <r>
      <rPr>
        <b/>
        <sz val="9"/>
        <rFont val="Tahoma"/>
        <family val="2"/>
      </rPr>
      <t>tweede</t>
    </r>
    <r>
      <rPr>
        <sz val="9"/>
        <rFont val="Tahoma"/>
        <family val="2"/>
      </rPr>
      <t xml:space="preserve"> auto:</t>
    </r>
  </si>
  <si>
    <r>
      <t xml:space="preserve">Type brandstof van </t>
    </r>
    <r>
      <rPr>
        <b/>
        <sz val="9"/>
        <rFont val="Tahoma"/>
        <family val="2"/>
      </rPr>
      <t>tweede</t>
    </r>
    <r>
      <rPr>
        <sz val="9"/>
        <rFont val="Tahoma"/>
        <family val="2"/>
      </rPr>
      <t xml:space="preserve"> auto:</t>
    </r>
  </si>
  <si>
    <r>
      <t>Nous ne tenons pas compte des dépenses non admises, ni de la côtisation CO</t>
    </r>
    <r>
      <rPr>
        <vertAlign val="subscript"/>
        <sz val="10"/>
        <rFont val="Calibri"/>
        <family val="2"/>
        <scheme val="minor"/>
      </rPr>
      <t xml:space="preserve">2 </t>
    </r>
    <r>
      <rPr>
        <sz val="10"/>
        <rFont val="Calibri"/>
        <family val="2"/>
        <scheme val="minor"/>
      </rPr>
      <t>pour les voitures de personnel.</t>
    </r>
  </si>
  <si>
    <r>
      <t xml:space="preserve">Référence </t>
    </r>
    <r>
      <rPr>
        <b/>
        <sz val="9"/>
        <rFont val="Tahoma"/>
        <family val="2"/>
      </rPr>
      <t>deuxième voiture</t>
    </r>
    <r>
      <rPr>
        <sz val="9"/>
        <rFont val="Tahoma"/>
        <family val="2"/>
      </rPr>
      <t xml:space="preserve"> (marque de la voiture, numéro de plaque, nom du conducteur, ...):</t>
    </r>
  </si>
  <si>
    <r>
      <t>Émissions de CO</t>
    </r>
    <r>
      <rPr>
        <vertAlign val="subscript"/>
        <sz val="9"/>
        <rFont val="Tahoma"/>
        <family val="2"/>
      </rPr>
      <t>2</t>
    </r>
    <r>
      <rPr>
        <sz val="9"/>
        <rFont val="Tahoma"/>
        <family val="2"/>
      </rPr>
      <t xml:space="preserve"> (g/km) de la </t>
    </r>
    <r>
      <rPr>
        <b/>
        <sz val="9"/>
        <rFont val="Tahoma"/>
        <family val="2"/>
      </rPr>
      <t>deuxième voiture</t>
    </r>
    <r>
      <rPr>
        <sz val="9"/>
        <rFont val="Tahoma"/>
        <family val="2"/>
      </rPr>
      <t xml:space="preserve"> :</t>
    </r>
  </si>
  <si>
    <r>
      <t>Type de carburant de la</t>
    </r>
    <r>
      <rPr>
        <b/>
        <sz val="9"/>
        <rFont val="Tahoma"/>
        <family val="2"/>
      </rPr>
      <t xml:space="preserve"> deuxième voiture</t>
    </r>
    <r>
      <rPr>
        <sz val="9"/>
        <rFont val="Tahoma"/>
        <family val="2"/>
      </rPr>
      <t xml:space="preserve"> :</t>
    </r>
  </si>
  <si>
    <r>
      <t xml:space="preserve">Choisissez le taux marginal d'imposition </t>
    </r>
    <r>
      <rPr>
        <b/>
        <sz val="8"/>
        <rFont val="Tahoma"/>
        <family val="2"/>
      </rPr>
      <t>(20% ou 25% pour l'impôt des sociétés, autres taux pour l'IPP)</t>
    </r>
    <r>
      <rPr>
        <sz val="9"/>
        <rFont val="Tahoma"/>
        <family val="2"/>
      </rPr>
      <t>:</t>
    </r>
  </si>
  <si>
    <t>Aftrekbaarheid autokosten 2017-2031.xlsx</t>
  </si>
  <si>
    <t>Déductibilité des frais de voiture 2017-2031.xlsx</t>
  </si>
  <si>
    <t>vergelijking tussen twee auto's is nu mogelijk</t>
  </si>
  <si>
    <t>Difference</t>
  </si>
  <si>
    <t>Voor auto’s die men aanschaft vanaf 2023 verandert er heel wat met betrekking tot de fiscale aftrekbaarheid. De groene autofiscaliteit voorziet immers in een lange overgangsregeling waarbij een onderscheid gemaakt moet worden naargelang van het type wagen, het moment waarop die  aangeschaft wordt en het aanslagjaar waarin de beoordeling inzake de aftrekbaarheid gemaakt wordt. Ziet u het bos door de bomen nog? 
In deze tool brengen we daarom de fiscale spelregels wat betreft de aftrekbaarheid van de autokosten en de brandstofkosten van 2017 tot 2031 in kaart voor eenmanszaken en voor vennootschappen. Als toemaatje kunt u de kosten van twee auto's vergelijken.</t>
  </si>
  <si>
    <t>Pour les voitures achetées à partir de 2023, beaucoup de choses vont changer en matière de déductibilité fiscale. Le verdissement de la fiscalité automobile consiste en effet en un long régime transitoire, dans le cadre duquel des distinctions doivent être faites en fonction du type de voiture, du moment de son achat et de l'exercice d'imposition pour lequel l'évaluation de la déductibilité est effectuée. Vous y retrouvez-vous toujours? 
Dans cet outil, nous vous présentons donc les règles fiscales relatives à la déductibilité des frais de voiture et de carburant de 2017 à 2031, pour les entreprises individuelles et les sociétés. En prime, vous pouvez comparer les frais de deux voitures.</t>
  </si>
  <si>
    <t>Heeft u een vraag of een opmerking over deze rekenmodule? Contacteer de redactie!</t>
  </si>
  <si>
    <r>
      <rPr>
        <b/>
        <sz val="9"/>
        <color theme="0"/>
        <rFont val="Wingdings 3"/>
        <family val="1"/>
        <charset val="2"/>
      </rPr>
      <t>}</t>
    </r>
    <r>
      <rPr>
        <b/>
        <sz val="9"/>
        <color theme="0"/>
        <rFont val="Tahoma"/>
        <family val="1"/>
        <charset val="2"/>
      </rPr>
      <t xml:space="preserve"> </t>
    </r>
    <r>
      <rPr>
        <b/>
        <u/>
        <sz val="9"/>
        <color theme="0"/>
        <rFont val="Tahoma"/>
        <family val="2"/>
      </rPr>
      <t>Mail de redactie</t>
    </r>
  </si>
  <si>
    <t xml:space="preserve">Avez-vous une question ou une remarque concernant cet outil de calcul? Contactez la rédaction! </t>
  </si>
  <si>
    <r>
      <rPr>
        <b/>
        <sz val="9"/>
        <color theme="0"/>
        <rFont val="Wingdings 3"/>
        <family val="1"/>
        <charset val="2"/>
      </rPr>
      <t>}</t>
    </r>
    <r>
      <rPr>
        <b/>
        <sz val="9"/>
        <color theme="0"/>
        <rFont val="Tahoma"/>
        <family val="1"/>
        <charset val="2"/>
      </rPr>
      <t xml:space="preserve"> </t>
    </r>
    <r>
      <rPr>
        <b/>
        <u/>
        <sz val="9"/>
        <color theme="0"/>
        <rFont val="Tahoma"/>
        <family val="2"/>
      </rPr>
      <t>E-mail à la rédaction</t>
    </r>
  </si>
  <si>
    <t>max 25% voor phev</t>
  </si>
  <si>
    <r>
      <t>}</t>
    </r>
    <r>
      <rPr>
        <b/>
        <sz val="9"/>
        <color theme="6"/>
        <rFont val="tahoma"/>
        <family val="2"/>
      </rPr>
      <t xml:space="preserve"> </t>
    </r>
    <r>
      <rPr>
        <b/>
        <u/>
        <sz val="8"/>
        <color theme="6"/>
        <rFont val="Tahoma"/>
        <family val="2"/>
      </rPr>
      <t>copyright</t>
    </r>
  </si>
  <si>
    <r>
      <t>}</t>
    </r>
    <r>
      <rPr>
        <b/>
        <sz val="9"/>
        <color theme="6"/>
        <rFont val="tahoma"/>
        <family val="2"/>
      </rPr>
      <t xml:space="preserve"> </t>
    </r>
    <r>
      <rPr>
        <b/>
        <u/>
        <sz val="8"/>
        <color theme="6"/>
        <rFont val="Tahoma"/>
        <family val="2"/>
      </rPr>
      <t>disclaimer</t>
    </r>
  </si>
  <si>
    <r>
      <t>Vul hieronder in de</t>
    </r>
    <r>
      <rPr>
        <b/>
        <sz val="9"/>
        <color rgb="FF00CED1"/>
        <rFont val="Tahoma"/>
        <family val="2"/>
      </rPr>
      <t xml:space="preserve"> </t>
    </r>
    <r>
      <rPr>
        <b/>
        <sz val="9"/>
        <color theme="6" tint="0.39997558519241921"/>
        <rFont val="Tahoma"/>
        <family val="2"/>
      </rPr>
      <t>blauwe vakjes</t>
    </r>
    <r>
      <rPr>
        <sz val="9"/>
        <rFont val="Tahoma"/>
        <family val="2"/>
      </rPr>
      <t xml:space="preserve"> de jaarlijkse autokosten (leasingkosten, of anders afschrijvingen plus onderhoud plus verzekering, enz.) en de brandstofkosten in.</t>
    </r>
  </si>
  <si>
    <r>
      <t xml:space="preserve">Indiquez, ci-dessous dans les </t>
    </r>
    <r>
      <rPr>
        <b/>
        <sz val="9"/>
        <color theme="6" tint="0.39997558519241921"/>
        <rFont val="Tahoma"/>
        <family val="2"/>
      </rPr>
      <t>cases bleues,</t>
    </r>
    <r>
      <rPr>
        <sz val="9"/>
        <rFont val="Tahoma"/>
        <family val="2"/>
      </rPr>
      <t xml:space="preserve"> les frais de voiture annuels (frais de leasing, ou amortissements + entretien + assurance etc.) et les frais de carburant.</t>
    </r>
  </si>
  <si>
    <t>complétez les cases bleues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</si>
</sst>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quot;€&quot;\ #,##0"/>
    <numFmt numFmtId="166" formatCode="&quot;Redactioneel bijgewerkt tot&quot;\ dd\.mm\.yyyy"/>
    <numFmt numFmtId="167" formatCode="&quot;À jour au&quot;\ dd\.mm\.yyyy"/>
  </numFmts>
  <fonts count="98">
    <font>
      <sz val="9"/>
      <name val="Tahoma"/>
    </font>
    <font>
      <sz val="9"/>
      <color theme="1"/>
      <name val="Tahoma"/>
      <family val="2"/>
    </font>
    <font>
      <sz val="11"/>
      <color theme="1"/>
      <name val="Calibri"/>
      <family val="2"/>
      <scheme val="minor"/>
    </font>
    <font>
      <sz val="9"/>
      <color theme="1"/>
      <name val="Tahoma"/>
      <family val="2"/>
    </font>
    <font>
      <sz val="9"/>
      <color theme="1"/>
      <name val="Tahoma"/>
      <family val="2"/>
    </font>
    <font>
      <sz val="9"/>
      <color theme="1"/>
      <name val="Tahoma"/>
      <family val="2"/>
    </font>
    <font>
      <sz val="9"/>
      <color theme="1"/>
      <name val="Tahoma"/>
      <family val="2"/>
    </font>
    <font>
      <u/>
      <sz val="14"/>
      <color indexed="55"/>
      <name val="Wingdings"/>
      <charset val="2"/>
    </font>
    <font>
      <sz val="9"/>
      <name val="Tahoma"/>
      <family val="2"/>
    </font>
    <font>
      <sz val="9"/>
      <name val="Tahoma"/>
      <family val="2"/>
    </font>
    <font>
      <sz val="20"/>
      <color indexed="45"/>
      <name val="Wingdings 3"/>
      <family val="1"/>
      <charset val="2"/>
    </font>
    <font>
      <sz val="20"/>
      <color indexed="53"/>
      <name val="Webdings"/>
      <family val="1"/>
      <charset val="2"/>
    </font>
    <font>
      <sz val="20"/>
      <color indexed="53"/>
      <name val="Wingdings 3"/>
      <family val="1"/>
      <charset val="2"/>
    </font>
    <font>
      <sz val="2.5"/>
      <color indexed="8"/>
      <name val="Small Fonts"/>
      <family val="2"/>
    </font>
    <font>
      <sz val="9"/>
      <color indexed="8"/>
      <name val="Tahoma"/>
      <family val="2"/>
    </font>
    <font>
      <sz val="11"/>
      <color theme="1"/>
      <name val="Calibri"/>
      <family val="2"/>
      <scheme val="minor"/>
    </font>
    <font>
      <b/>
      <sz val="9"/>
      <color theme="0"/>
      <name val="Tahoma"/>
      <family val="2"/>
    </font>
    <font>
      <b/>
      <sz val="9"/>
      <color indexed="9"/>
      <name val="Tahoma"/>
      <family val="2"/>
    </font>
    <font>
      <vertAlign val="subscript"/>
      <sz val="9"/>
      <color indexed="50"/>
      <name val="Tahoma"/>
      <family val="2"/>
    </font>
    <font>
      <sz val="9"/>
      <color indexed="50"/>
      <name val="Tahoma"/>
      <family val="2"/>
    </font>
    <font>
      <sz val="14"/>
      <color indexed="45"/>
      <name val="Webdings"/>
      <family val="1"/>
      <charset val="2"/>
    </font>
    <font>
      <sz val="11"/>
      <color indexed="8"/>
      <name val="Calibri"/>
      <family val="2"/>
    </font>
    <font>
      <u/>
      <sz val="10"/>
      <color indexed="10"/>
      <name val="Arial Narrow"/>
      <family val="2"/>
    </font>
    <font>
      <sz val="20"/>
      <color rgb="FFFFFFFF"/>
      <name val="Wingdings 3"/>
      <family val="1"/>
      <charset val="2"/>
    </font>
    <font>
      <sz val="16"/>
      <color theme="0"/>
      <name val="tahoma"/>
      <family val="2"/>
    </font>
    <font>
      <b/>
      <sz val="9"/>
      <color rgb="FF4B0082"/>
      <name val="Tahoma"/>
      <family val="2"/>
    </font>
    <font>
      <b/>
      <u/>
      <sz val="10"/>
      <color rgb="FFFFFFFF"/>
      <name val="Tahoma"/>
      <family val="1"/>
      <charset val="2"/>
    </font>
    <font>
      <b/>
      <sz val="10"/>
      <color rgb="FFFFFFFF"/>
      <name val="Wingdings 3"/>
      <family val="1"/>
      <charset val="2"/>
    </font>
    <font>
      <b/>
      <sz val="10"/>
      <color rgb="FFFFFFFF"/>
      <name val="Tahoma"/>
      <family val="2"/>
    </font>
    <font>
      <b/>
      <u/>
      <sz val="10"/>
      <color rgb="FFFFFFFF"/>
      <name val="Tahoma"/>
      <family val="2"/>
    </font>
    <font>
      <b/>
      <sz val="8"/>
      <color indexed="8"/>
      <name val="Tahoma"/>
      <family val="2"/>
    </font>
    <font>
      <sz val="9"/>
      <name val="Tahoma"/>
      <family val="2"/>
    </font>
    <font>
      <sz val="9"/>
      <name val="Tahoma"/>
      <family val="2"/>
    </font>
    <font>
      <sz val="9"/>
      <color rgb="FFFF0000"/>
      <name val="Tahoma"/>
      <family val="2"/>
    </font>
    <font>
      <sz val="8"/>
      <name val="Tahoma"/>
      <family val="2"/>
    </font>
    <font>
      <sz val="10"/>
      <name val="Arial"/>
      <family val="2"/>
    </font>
    <font>
      <u/>
      <sz val="10"/>
      <name val="Arial"/>
      <family val="2"/>
    </font>
    <font>
      <i/>
      <sz val="10"/>
      <name val="Arial"/>
      <family val="2"/>
    </font>
    <font>
      <b/>
      <sz val="10"/>
      <name val="Arial"/>
      <family val="2"/>
    </font>
    <font>
      <sz val="10"/>
      <color rgb="FFFF0000"/>
      <name val="Arial"/>
      <family val="2"/>
    </font>
    <font>
      <u/>
      <sz val="10"/>
      <color rgb="FFFF0000"/>
      <name val="Arial"/>
      <family val="2"/>
    </font>
    <font>
      <b/>
      <sz val="10"/>
      <color theme="0"/>
      <name val="Arial"/>
      <family val="2"/>
    </font>
    <font>
      <i/>
      <sz val="9"/>
      <color theme="7"/>
      <name val="Tahoma"/>
      <family val="2"/>
    </font>
    <font>
      <sz val="10"/>
      <color theme="6" tint="-0.499984740745262"/>
      <name val="Arial"/>
      <family val="2"/>
    </font>
    <font>
      <sz val="10"/>
      <color theme="6"/>
      <name val="Arial"/>
      <family val="2"/>
    </font>
    <font>
      <b/>
      <sz val="11"/>
      <color theme="0"/>
      <name val="Calibri"/>
      <family val="2"/>
      <scheme val="minor"/>
    </font>
    <font>
      <sz val="10"/>
      <color theme="0" tint="-4.9989318521683403E-2"/>
      <name val="Arial"/>
      <family val="2"/>
    </font>
    <font>
      <sz val="9"/>
      <color theme="1"/>
      <name val="Calibri"/>
      <family val="2"/>
      <scheme val="minor"/>
    </font>
    <font>
      <sz val="9"/>
      <color theme="0"/>
      <name val="Calibri"/>
      <family val="2"/>
      <scheme val="minor"/>
    </font>
    <font>
      <b/>
      <sz val="8"/>
      <color rgb="FF00CED1"/>
      <name val="Tahoma"/>
      <family val="2"/>
    </font>
    <font>
      <b/>
      <sz val="9"/>
      <color rgb="FF00CED1"/>
      <name val="Tahoma"/>
      <family val="2"/>
    </font>
    <font>
      <b/>
      <sz val="11"/>
      <color theme="1"/>
      <name val="Calibri"/>
      <family val="2"/>
      <scheme val="minor"/>
    </font>
    <font>
      <sz val="8"/>
      <color rgb="FF000000"/>
      <name val="Segoe UI"/>
      <family val="2"/>
    </font>
    <font>
      <b/>
      <sz val="9"/>
      <name val="Tahoma"/>
      <family val="2"/>
    </font>
    <font>
      <b/>
      <sz val="8"/>
      <name val="Tahoma"/>
      <family val="2"/>
    </font>
    <font>
      <sz val="9"/>
      <color rgb="FF5F5F5A"/>
      <name val="tahoma"/>
      <family val="2"/>
    </font>
    <font>
      <sz val="9"/>
      <color theme="0" tint="-4.9989318521683403E-2"/>
      <name val="tahoma"/>
      <family val="2"/>
    </font>
    <font>
      <sz val="9"/>
      <color rgb="FFE6E6E6"/>
      <name val="Tahoma"/>
      <family val="2"/>
    </font>
    <font>
      <b/>
      <sz val="14"/>
      <color theme="0"/>
      <name val="Tahoma"/>
      <family val="2"/>
    </font>
    <font>
      <b/>
      <sz val="12"/>
      <color rgb="FF00008F"/>
      <name val="Tahoma"/>
      <family val="2"/>
    </font>
    <font>
      <b/>
      <sz val="11"/>
      <color rgb="FF4B0082"/>
      <name val="Tahoma"/>
      <family val="2"/>
    </font>
    <font>
      <sz val="8"/>
      <color rgb="FFE6E6E6"/>
      <name val="Tahoma"/>
      <family val="2"/>
    </font>
    <font>
      <sz val="8"/>
      <color theme="0" tint="-0.499984740745262"/>
      <name val="Tahoma"/>
      <family val="2"/>
    </font>
    <font>
      <sz val="10"/>
      <color indexed="45"/>
      <name val="Arial Rounded MT Bold"/>
      <family val="2"/>
    </font>
    <font>
      <i/>
      <u/>
      <sz val="10"/>
      <color indexed="45"/>
      <name val="Arial Rounded MT Bold"/>
      <family val="2"/>
    </font>
    <font>
      <b/>
      <sz val="10"/>
      <color theme="7"/>
      <name val="Arial"/>
      <family val="2"/>
    </font>
    <font>
      <vertAlign val="subscript"/>
      <sz val="9"/>
      <name val="Tahoma"/>
      <family val="2"/>
    </font>
    <font>
      <sz val="11"/>
      <name val="Calibri"/>
      <family val="2"/>
    </font>
    <font>
      <sz val="12"/>
      <color rgb="FF000000"/>
      <name val="Calibri"/>
      <family val="2"/>
    </font>
    <font>
      <sz val="9"/>
      <name val="Calibri"/>
      <family val="2"/>
      <scheme val="minor"/>
    </font>
    <font>
      <b/>
      <sz val="9"/>
      <color rgb="FF000000"/>
      <name val="Calibri"/>
      <family val="2"/>
      <scheme val="minor"/>
    </font>
    <font>
      <b/>
      <sz val="9"/>
      <color theme="1"/>
      <name val="Calibri"/>
      <family val="2"/>
      <scheme val="minor"/>
    </font>
    <font>
      <sz val="11"/>
      <color rgb="FFFF0000"/>
      <name val="Calibri"/>
      <family val="2"/>
      <scheme val="minor"/>
    </font>
    <font>
      <b/>
      <sz val="8"/>
      <color theme="5"/>
      <name val="Tahoma"/>
      <family val="2"/>
    </font>
    <font>
      <sz val="10"/>
      <color theme="5"/>
      <name val="Arial"/>
      <family val="2"/>
    </font>
    <font>
      <b/>
      <sz val="8"/>
      <color theme="8"/>
      <name val="Tahoma"/>
      <family val="2"/>
    </font>
    <font>
      <sz val="11"/>
      <name val="Calibri"/>
      <family val="2"/>
      <scheme val="minor"/>
    </font>
    <font>
      <sz val="9"/>
      <color rgb="FFFF0000"/>
      <name val="Calibri"/>
      <family val="2"/>
      <scheme val="minor"/>
    </font>
    <font>
      <sz val="9"/>
      <color theme="9"/>
      <name val="Calibri"/>
      <family val="2"/>
      <scheme val="minor"/>
    </font>
    <font>
      <b/>
      <sz val="8"/>
      <color theme="0"/>
      <name val="Tahoma"/>
      <family val="2"/>
    </font>
    <font>
      <sz val="10"/>
      <color theme="3"/>
      <name val="Calibri"/>
      <family val="2"/>
      <scheme val="minor"/>
    </font>
    <font>
      <vertAlign val="subscript"/>
      <sz val="10"/>
      <color theme="3"/>
      <name val="Calibri"/>
      <family val="2"/>
      <scheme val="minor"/>
    </font>
    <font>
      <b/>
      <sz val="10"/>
      <color theme="0"/>
      <name val="Calibri"/>
      <family val="2"/>
      <scheme val="minor"/>
    </font>
    <font>
      <sz val="10"/>
      <name val="Calibri"/>
      <family val="2"/>
      <scheme val="minor"/>
    </font>
    <font>
      <vertAlign val="subscript"/>
      <sz val="10"/>
      <name val="Calibri"/>
      <family val="2"/>
      <scheme val="minor"/>
    </font>
    <font>
      <b/>
      <sz val="9"/>
      <color theme="0"/>
      <name val="Tahoma"/>
      <family val="1"/>
      <charset val="2"/>
    </font>
    <font>
      <b/>
      <sz val="9"/>
      <color theme="0"/>
      <name val="Wingdings 3"/>
      <family val="1"/>
      <charset val="2"/>
    </font>
    <font>
      <b/>
      <u/>
      <sz val="9"/>
      <color theme="0"/>
      <name val="Tahoma"/>
      <family val="2"/>
    </font>
    <font>
      <b/>
      <sz val="8"/>
      <color theme="6"/>
      <name val="Tahoma"/>
      <family val="2"/>
    </font>
    <font>
      <b/>
      <sz val="11"/>
      <color theme="6"/>
      <name val="Tahoma"/>
      <family val="2"/>
    </font>
    <font>
      <sz val="9"/>
      <color theme="6"/>
      <name val="Tahoma"/>
      <family val="2"/>
    </font>
    <font>
      <b/>
      <sz val="9"/>
      <color theme="6"/>
      <name val="Wingdings 3"/>
      <family val="1"/>
      <charset val="2"/>
    </font>
    <font>
      <b/>
      <sz val="9"/>
      <color theme="6"/>
      <name val="tahoma"/>
      <family val="2"/>
    </font>
    <font>
      <b/>
      <u/>
      <sz val="8"/>
      <color theme="6"/>
      <name val="Tahoma"/>
      <family val="2"/>
    </font>
    <font>
      <sz val="8"/>
      <color theme="6" tint="0.39997558519241921"/>
      <name val="Tahoma"/>
      <family val="2"/>
    </font>
    <font>
      <b/>
      <sz val="8"/>
      <color theme="6" tint="0.39997558519241921"/>
      <name val="Tahoma"/>
      <family val="2"/>
    </font>
    <font>
      <b/>
      <sz val="9"/>
      <color theme="6" tint="0.39997558519241921"/>
      <name val="Tahoma"/>
      <family val="2"/>
    </font>
    <font>
      <i/>
      <sz val="9"/>
      <color theme="6" tint="0.39997558519241921"/>
      <name val="Tahoma"/>
      <family val="2"/>
    </font>
  </fonts>
  <fills count="32">
    <fill>
      <patternFill patternType="none"/>
    </fill>
    <fill>
      <patternFill patternType="gray125"/>
    </fill>
    <fill>
      <patternFill patternType="solid">
        <fgColor indexed="45"/>
        <bgColor indexed="64"/>
      </patternFill>
    </fill>
    <fill>
      <patternFill patternType="solid">
        <fgColor indexed="16"/>
        <bgColor indexed="64"/>
      </patternFill>
    </fill>
    <fill>
      <patternFill patternType="mediumGray">
        <fgColor indexed="8"/>
        <bgColor indexed="16"/>
      </patternFill>
    </fill>
    <fill>
      <patternFill patternType="solid">
        <fgColor indexed="8"/>
        <bgColor indexed="64"/>
      </patternFill>
    </fill>
    <fill>
      <patternFill patternType="solid">
        <fgColor indexed="14"/>
        <bgColor indexed="47"/>
      </patternFill>
    </fill>
    <fill>
      <patternFill patternType="solid">
        <fgColor rgb="FFFFFF00"/>
        <bgColor indexed="64"/>
      </patternFill>
    </fill>
    <fill>
      <patternFill patternType="solid">
        <fgColor rgb="FF5F5F5A"/>
        <bgColor rgb="FF000000"/>
      </patternFill>
    </fill>
    <fill>
      <patternFill patternType="solid">
        <fgColor rgb="FF4B008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bgColor indexed="64"/>
      </patternFill>
    </fill>
    <fill>
      <patternFill patternType="solid">
        <fgColor theme="6" tint="0.59999389629810485"/>
        <bgColor indexed="64"/>
      </patternFill>
    </fill>
    <fill>
      <patternFill patternType="solid">
        <fgColor rgb="FFE6E6E6"/>
        <bgColor indexed="64"/>
      </patternFill>
    </fill>
    <fill>
      <patternFill patternType="solid">
        <fgColor rgb="FFFFC000"/>
        <bgColor indexed="64"/>
      </patternFill>
    </fill>
    <fill>
      <patternFill patternType="solid">
        <fgColor rgb="FFB4C6E7"/>
        <bgColor indexed="64"/>
      </patternFill>
    </fill>
    <fill>
      <patternFill patternType="solid">
        <fgColor theme="9"/>
        <bgColor indexed="64"/>
      </patternFill>
    </fill>
    <fill>
      <patternFill patternType="solid">
        <fgColor theme="4" tint="0.79998168889431442"/>
        <bgColor indexed="64"/>
      </patternFill>
    </fill>
    <fill>
      <patternFill patternType="solid">
        <fgColor theme="3"/>
        <bgColor indexed="64"/>
      </patternFill>
    </fill>
    <fill>
      <patternFill patternType="solid">
        <fgColor theme="6"/>
        <bgColor indexed="64"/>
      </patternFill>
    </fill>
    <fill>
      <patternFill patternType="solid">
        <fgColor theme="6"/>
        <bgColor rgb="FF000000"/>
      </patternFill>
    </fill>
    <fill>
      <patternFill patternType="solid">
        <fgColor rgb="FF002060"/>
        <bgColor rgb="FF000000"/>
      </patternFill>
    </fill>
    <fill>
      <patternFill patternType="solid">
        <fgColor theme="6" tint="0.39997558519241921"/>
        <bgColor indexed="64"/>
      </patternFill>
    </fill>
  </fills>
  <borders count="82">
    <border>
      <left/>
      <right/>
      <top/>
      <bottom/>
      <diagonal/>
    </border>
    <border>
      <left style="double">
        <color indexed="62"/>
      </left>
      <right style="double">
        <color indexed="62"/>
      </right>
      <top style="double">
        <color indexed="62"/>
      </top>
      <bottom style="double">
        <color indexed="62"/>
      </bottom>
      <diagonal/>
    </border>
    <border>
      <left style="medium">
        <color indexed="17"/>
      </left>
      <right style="medium">
        <color indexed="17"/>
      </right>
      <top style="medium">
        <color indexed="17"/>
      </top>
      <bottom style="medium">
        <color indexed="17"/>
      </bottom>
      <diagonal/>
    </border>
    <border>
      <left style="medium">
        <color rgb="FFE6E6E6"/>
      </left>
      <right style="medium">
        <color rgb="FFE6E6E6"/>
      </right>
      <top style="medium">
        <color rgb="FFE6E6E6"/>
      </top>
      <bottom style="medium">
        <color rgb="FFE6E6E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style="thin">
        <color theme="0"/>
      </right>
      <top style="thin">
        <color theme="0"/>
      </top>
      <bottom/>
      <diagonal/>
    </border>
    <border>
      <left style="thin">
        <color theme="0"/>
      </left>
      <right style="thin">
        <color theme="0" tint="-4.9989318521683403E-2"/>
      </right>
      <top style="thin">
        <color theme="0"/>
      </top>
      <bottom style="thin">
        <color theme="0" tint="-4.9989318521683403E-2"/>
      </bottom>
      <diagonal/>
    </border>
    <border>
      <left style="thin">
        <color theme="0" tint="-4.9989318521683403E-2"/>
      </left>
      <right style="thin">
        <color theme="0" tint="-4.9989318521683403E-2"/>
      </right>
      <top style="thin">
        <color theme="0"/>
      </top>
      <bottom style="thin">
        <color theme="0" tint="-4.9989318521683403E-2"/>
      </bottom>
      <diagonal/>
    </border>
    <border>
      <left style="thin">
        <color theme="0"/>
      </left>
      <right style="thin">
        <color theme="0" tint="-4.9989318521683403E-2"/>
      </right>
      <top style="thin">
        <color theme="0" tint="-4.9989318521683403E-2"/>
      </top>
      <bottom style="thin">
        <color theme="0" tint="-4.9989318521683403E-2"/>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5"/>
      </left>
      <right/>
      <top style="thick">
        <color theme="5"/>
      </top>
      <bottom style="thin">
        <color theme="0"/>
      </bottom>
      <diagonal/>
    </border>
    <border>
      <left/>
      <right style="thick">
        <color theme="5"/>
      </right>
      <top style="thick">
        <color theme="5"/>
      </top>
      <bottom style="thin">
        <color theme="0"/>
      </bottom>
      <diagonal/>
    </border>
    <border>
      <left style="thick">
        <color theme="5"/>
      </left>
      <right/>
      <top style="thin">
        <color theme="0"/>
      </top>
      <bottom style="thin">
        <color theme="0"/>
      </bottom>
      <diagonal/>
    </border>
    <border>
      <left style="thick">
        <color theme="8"/>
      </left>
      <right/>
      <top style="thick">
        <color theme="8"/>
      </top>
      <bottom style="thin">
        <color theme="0"/>
      </bottom>
      <diagonal/>
    </border>
    <border>
      <left/>
      <right style="thick">
        <color theme="8"/>
      </right>
      <top style="thick">
        <color theme="8"/>
      </top>
      <bottom style="thin">
        <color theme="0"/>
      </bottom>
      <diagonal/>
    </border>
    <border>
      <left style="thick">
        <color theme="8"/>
      </left>
      <right/>
      <top style="thin">
        <color theme="0"/>
      </top>
      <bottom style="thin">
        <color theme="0"/>
      </bottom>
      <diagonal/>
    </border>
    <border>
      <left/>
      <right style="thick">
        <color theme="8"/>
      </right>
      <top style="thin">
        <color theme="0"/>
      </top>
      <bottom style="thin">
        <color theme="0"/>
      </bottom>
      <diagonal/>
    </border>
    <border>
      <left style="thick">
        <color theme="8"/>
      </left>
      <right/>
      <top style="thin">
        <color theme="0"/>
      </top>
      <bottom style="thick">
        <color theme="8"/>
      </bottom>
      <diagonal/>
    </border>
    <border>
      <left/>
      <right style="thick">
        <color theme="8"/>
      </right>
      <top style="thin">
        <color theme="0"/>
      </top>
      <bottom style="thick">
        <color theme="8"/>
      </bottom>
      <diagonal/>
    </border>
    <border>
      <left style="thin">
        <color theme="0"/>
      </left>
      <right style="thick">
        <color theme="8"/>
      </right>
      <top style="thin">
        <color theme="0"/>
      </top>
      <bottom style="thin">
        <color theme="0"/>
      </bottom>
      <diagonal/>
    </border>
    <border>
      <left style="thick">
        <color theme="8"/>
      </left>
      <right/>
      <top/>
      <bottom/>
      <diagonal/>
    </border>
    <border>
      <left/>
      <right style="thick">
        <color theme="8"/>
      </right>
      <top/>
      <bottom/>
      <diagonal/>
    </border>
    <border>
      <left style="thick">
        <color theme="8"/>
      </left>
      <right/>
      <top/>
      <bottom style="thick">
        <color theme="8"/>
      </bottom>
      <diagonal/>
    </border>
    <border>
      <left/>
      <right/>
      <top/>
      <bottom style="thick">
        <color theme="8"/>
      </bottom>
      <diagonal/>
    </border>
    <border>
      <left/>
      <right style="thick">
        <color theme="8"/>
      </right>
      <top/>
      <bottom style="thick">
        <color theme="8"/>
      </bottom>
      <diagonal/>
    </border>
    <border>
      <left style="thin">
        <color theme="0"/>
      </left>
      <right style="thick">
        <color theme="5"/>
      </right>
      <top style="thin">
        <color theme="0"/>
      </top>
      <bottom style="thin">
        <color theme="0"/>
      </bottom>
      <diagonal/>
    </border>
    <border>
      <left style="thick">
        <color theme="5"/>
      </left>
      <right/>
      <top/>
      <bottom/>
      <diagonal/>
    </border>
    <border>
      <left/>
      <right style="thick">
        <color theme="5"/>
      </right>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
      <left/>
      <right/>
      <top style="thick">
        <color theme="8"/>
      </top>
      <bottom style="thin">
        <color theme="0"/>
      </bottom>
      <diagonal/>
    </border>
    <border>
      <left/>
      <right/>
      <top style="thick">
        <color theme="5"/>
      </top>
      <bottom style="thin">
        <color theme="0"/>
      </bottom>
      <diagonal/>
    </border>
    <border>
      <left style="thick">
        <color theme="3"/>
      </left>
      <right/>
      <top style="thick">
        <color theme="3"/>
      </top>
      <bottom style="thin">
        <color theme="0"/>
      </bottom>
      <diagonal/>
    </border>
    <border>
      <left/>
      <right style="thick">
        <color theme="3"/>
      </right>
      <top style="thick">
        <color theme="3"/>
      </top>
      <bottom style="thin">
        <color theme="0"/>
      </bottom>
      <diagonal/>
    </border>
    <border>
      <left style="thick">
        <color theme="3"/>
      </left>
      <right/>
      <top style="thin">
        <color theme="0"/>
      </top>
      <bottom style="thin">
        <color theme="0"/>
      </bottom>
      <diagonal/>
    </border>
    <border>
      <left/>
      <right style="thick">
        <color theme="3"/>
      </right>
      <top style="thin">
        <color theme="0"/>
      </top>
      <bottom style="thin">
        <color theme="0"/>
      </bottom>
      <diagonal/>
    </border>
    <border>
      <left style="thick">
        <color theme="3"/>
      </left>
      <right/>
      <top style="thin">
        <color theme="0"/>
      </top>
      <bottom style="thick">
        <color theme="3"/>
      </bottom>
      <diagonal/>
    </border>
    <border>
      <left/>
      <right style="thick">
        <color theme="3"/>
      </right>
      <top style="thin">
        <color theme="0"/>
      </top>
      <bottom style="thick">
        <color theme="3"/>
      </bottom>
      <diagonal/>
    </border>
    <border>
      <left style="thick">
        <color theme="5"/>
      </left>
      <right/>
      <top/>
      <bottom style="thin">
        <color theme="0"/>
      </bottom>
      <diagonal/>
    </border>
    <border>
      <left/>
      <right style="thick">
        <color theme="5"/>
      </right>
      <top/>
      <bottom style="thin">
        <color theme="0"/>
      </bottom>
      <diagonal/>
    </border>
    <border>
      <left style="thick">
        <color theme="8"/>
      </left>
      <right/>
      <top/>
      <bottom style="thin">
        <color theme="0"/>
      </bottom>
      <diagonal/>
    </border>
    <border>
      <left/>
      <right style="thick">
        <color theme="8"/>
      </right>
      <top/>
      <bottom style="thin">
        <color theme="0"/>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
      <left style="thick">
        <color theme="0" tint="-4.9989318521683403E-2"/>
      </left>
      <right/>
      <top style="thick">
        <color theme="0" tint="-4.9989318521683403E-2"/>
      </top>
      <bottom/>
      <diagonal/>
    </border>
    <border>
      <left/>
      <right/>
      <top style="thick">
        <color theme="0" tint="-4.9989318521683403E-2"/>
      </top>
      <bottom/>
      <diagonal/>
    </border>
    <border>
      <left style="thick">
        <color theme="0" tint="-4.9989318521683403E-2"/>
      </left>
      <right/>
      <top/>
      <bottom/>
      <diagonal/>
    </border>
    <border>
      <left/>
      <right style="thick">
        <color theme="0" tint="-4.9989318521683403E-2"/>
      </right>
      <top/>
      <bottom/>
      <diagonal/>
    </border>
    <border>
      <left style="thick">
        <color theme="0" tint="-4.9989318521683403E-2"/>
      </left>
      <right/>
      <top/>
      <bottom style="thick">
        <color theme="0" tint="-4.9989318521683403E-2"/>
      </bottom>
      <diagonal/>
    </border>
    <border>
      <left/>
      <right/>
      <top/>
      <bottom style="thick">
        <color theme="0" tint="-4.9989318521683403E-2"/>
      </bottom>
      <diagonal/>
    </border>
    <border>
      <left/>
      <right style="thick">
        <color theme="0" tint="-4.9989318521683403E-2"/>
      </right>
      <top/>
      <bottom style="thick">
        <color theme="0" tint="-4.9989318521683403E-2"/>
      </bottom>
      <diagonal/>
    </border>
    <border>
      <left style="thick">
        <color theme="6"/>
      </left>
      <right/>
      <top style="thick">
        <color theme="6"/>
      </top>
      <bottom style="thin">
        <color theme="0"/>
      </bottom>
      <diagonal/>
    </border>
    <border>
      <left/>
      <right style="thick">
        <color theme="6"/>
      </right>
      <top style="thick">
        <color theme="6"/>
      </top>
      <bottom style="thin">
        <color theme="0"/>
      </bottom>
      <diagonal/>
    </border>
    <border>
      <left style="thick">
        <color theme="6"/>
      </left>
      <right/>
      <top style="thin">
        <color theme="0"/>
      </top>
      <bottom style="thin">
        <color theme="0"/>
      </bottom>
      <diagonal/>
    </border>
    <border>
      <left/>
      <right style="thick">
        <color theme="6"/>
      </right>
      <top style="thin">
        <color theme="0"/>
      </top>
      <bottom style="thin">
        <color theme="0"/>
      </bottom>
      <diagonal/>
    </border>
    <border>
      <left style="thick">
        <color theme="6"/>
      </left>
      <right/>
      <top style="thin">
        <color theme="0"/>
      </top>
      <bottom style="thick">
        <color theme="6"/>
      </bottom>
      <diagonal/>
    </border>
    <border>
      <left/>
      <right style="thick">
        <color theme="6"/>
      </right>
      <top style="thin">
        <color theme="0"/>
      </top>
      <bottom style="thick">
        <color theme="6"/>
      </bottom>
      <diagonal/>
    </border>
  </borders>
  <cellStyleXfs count="23">
    <xf numFmtId="0" fontId="0" fillId="0" borderId="0">
      <alignment vertical="center"/>
    </xf>
    <xf numFmtId="0" fontId="7" fillId="2" borderId="1" applyNumberFormat="0" applyFont="0" applyFill="0" applyBorder="0" applyAlignment="0" applyProtection="0">
      <alignment horizontal="center" vertical="center"/>
      <protection hidden="1"/>
    </xf>
    <xf numFmtId="0" fontId="14" fillId="0" borderId="0">
      <alignment vertical="center"/>
    </xf>
    <xf numFmtId="0" fontId="15" fillId="0" borderId="0"/>
    <xf numFmtId="9" fontId="21" fillId="0" borderId="0" applyFont="0" applyFill="0" applyBorder="0" applyAlignment="0" applyProtection="0"/>
    <xf numFmtId="0" fontId="8" fillId="0" borderId="0"/>
    <xf numFmtId="0" fontId="22" fillId="0" borderId="0" applyNumberFormat="0" applyFont="0" applyFill="0" applyBorder="0" applyAlignment="0" applyProtection="0">
      <alignment vertical="top"/>
      <protection locked="0"/>
    </xf>
    <xf numFmtId="0" fontId="15" fillId="0" borderId="0"/>
    <xf numFmtId="0" fontId="14" fillId="0" borderId="0">
      <alignment vertical="center"/>
    </xf>
    <xf numFmtId="0" fontId="15" fillId="0" borderId="0"/>
    <xf numFmtId="0" fontId="7" fillId="2" borderId="1" applyNumberFormat="0" applyFont="0" applyFill="0" applyBorder="0" applyAlignment="0" applyProtection="0">
      <alignment horizontal="center" vertical="center"/>
      <protection hidden="1"/>
    </xf>
    <xf numFmtId="164" fontId="31" fillId="0" borderId="0" applyFont="0" applyFill="0" applyBorder="0" applyAlignment="0" applyProtection="0"/>
    <xf numFmtId="9" fontId="32" fillId="0" borderId="0" applyFont="0" applyFill="0" applyBorder="0" applyAlignment="0" applyProtection="0"/>
    <xf numFmtId="0" fontId="4" fillId="0" borderId="0"/>
    <xf numFmtId="0" fontId="8" fillId="0" borderId="0">
      <alignment vertical="center"/>
    </xf>
    <xf numFmtId="0" fontId="3" fillId="0" borderId="0"/>
    <xf numFmtId="9" fontId="8" fillId="0" borderId="0" applyFont="0" applyFill="0" applyBorder="0" applyAlignment="0" applyProtection="0"/>
    <xf numFmtId="164" fontId="8" fillId="0" borderId="0" applyFont="0" applyFill="0" applyBorder="0" applyAlignment="0" applyProtection="0"/>
    <xf numFmtId="0" fontId="1" fillId="0" borderId="0">
      <alignment vertical="center"/>
    </xf>
    <xf numFmtId="0" fontId="14" fillId="0" borderId="0">
      <alignment vertical="center"/>
    </xf>
    <xf numFmtId="0" fontId="1" fillId="0" borderId="0"/>
    <xf numFmtId="0" fontId="2" fillId="0" borderId="0"/>
    <xf numFmtId="0" fontId="1" fillId="0" borderId="0"/>
  </cellStyleXfs>
  <cellXfs count="456">
    <xf numFmtId="0" fontId="0" fillId="0" borderId="0" xfId="0">
      <alignment vertical="center"/>
    </xf>
    <xf numFmtId="0" fontId="9" fillId="0" borderId="0" xfId="0" applyFont="1" applyProtection="1">
      <alignment vertical="center"/>
      <protection hidden="1"/>
    </xf>
    <xf numFmtId="0" fontId="10" fillId="3" borderId="2" xfId="1" applyFont="1" applyFill="1" applyBorder="1" applyAlignment="1" applyProtection="1">
      <alignment horizontal="center" vertical="center"/>
      <protection hidden="1"/>
    </xf>
    <xf numFmtId="0" fontId="11" fillId="4" borderId="2" xfId="0" applyFont="1" applyFill="1" applyBorder="1" applyAlignment="1" applyProtection="1">
      <alignment horizontal="center" vertical="center"/>
      <protection hidden="1"/>
    </xf>
    <xf numFmtId="0" fontId="12" fillId="4" borderId="2" xfId="0" applyFont="1" applyFill="1" applyBorder="1" applyAlignment="1" applyProtection="1">
      <alignment horizontal="center" vertical="center"/>
      <protection hidden="1"/>
    </xf>
    <xf numFmtId="0" fontId="0" fillId="5" borderId="0" xfId="0" applyFill="1" applyProtection="1">
      <alignment vertical="center"/>
      <protection hidden="1"/>
    </xf>
    <xf numFmtId="0" fontId="8" fillId="5" borderId="0" xfId="0" applyFont="1" applyFill="1" applyProtection="1">
      <alignment vertical="center"/>
      <protection hidden="1"/>
    </xf>
    <xf numFmtId="0" fontId="13" fillId="5" borderId="0" xfId="0" applyFont="1" applyFill="1" applyProtection="1">
      <alignment vertical="center"/>
      <protection hidden="1"/>
    </xf>
    <xf numFmtId="4" fontId="15" fillId="0" borderId="0" xfId="3" applyNumberFormat="1" applyProtection="1">
      <protection hidden="1"/>
    </xf>
    <xf numFmtId="0" fontId="8" fillId="0" borderId="0" xfId="2" applyFont="1" applyAlignment="1" applyProtection="1">
      <alignment horizontal="left" vertical="center" indent="1"/>
      <protection hidden="1"/>
    </xf>
    <xf numFmtId="0" fontId="6" fillId="0" borderId="0" xfId="2" applyFont="1" applyAlignment="1" applyProtection="1">
      <alignment horizontal="left" vertical="center" indent="1"/>
      <protection hidden="1"/>
    </xf>
    <xf numFmtId="4" fontId="6" fillId="0" borderId="0" xfId="3" applyNumberFormat="1" applyFont="1" applyProtection="1">
      <protection hidden="1"/>
    </xf>
    <xf numFmtId="0" fontId="20" fillId="6" borderId="0" xfId="0" applyFont="1" applyFill="1" applyAlignment="1" applyProtection="1">
      <alignment horizontal="center" vertical="center"/>
      <protection hidden="1"/>
    </xf>
    <xf numFmtId="0" fontId="8" fillId="0" borderId="0" xfId="0" applyFont="1" applyAlignment="1" applyProtection="1">
      <alignment horizontal="left" vertical="center" indent="1"/>
      <protection hidden="1"/>
    </xf>
    <xf numFmtId="0" fontId="25" fillId="0" borderId="0" xfId="0" applyFont="1" applyProtection="1">
      <alignment vertical="center"/>
      <protection hidden="1"/>
    </xf>
    <xf numFmtId="0" fontId="14" fillId="0" borderId="0" xfId="8">
      <alignment vertical="center"/>
    </xf>
    <xf numFmtId="0" fontId="35" fillId="0" borderId="0" xfId="0" applyFont="1" applyProtection="1">
      <alignment vertical="center"/>
      <protection hidden="1"/>
    </xf>
    <xf numFmtId="0" fontId="5" fillId="0" borderId="0" xfId="2" applyFont="1" applyAlignment="1" applyProtection="1">
      <alignment horizontal="left" vertical="center" indent="1"/>
      <protection hidden="1"/>
    </xf>
    <xf numFmtId="0" fontId="35" fillId="10" borderId="7" xfId="0" applyFont="1" applyFill="1" applyBorder="1" applyProtection="1">
      <alignment vertical="center"/>
      <protection hidden="1"/>
    </xf>
    <xf numFmtId="0" fontId="35" fillId="10" borderId="0" xfId="0" applyFont="1" applyFill="1" applyAlignment="1" applyProtection="1">
      <alignment horizontal="right" vertical="center"/>
      <protection hidden="1"/>
    </xf>
    <xf numFmtId="0" fontId="38" fillId="10" borderId="4" xfId="0" applyFont="1" applyFill="1" applyBorder="1" applyProtection="1">
      <alignment vertical="center"/>
      <protection hidden="1"/>
    </xf>
    <xf numFmtId="3" fontId="35" fillId="7" borderId="0" xfId="0" applyNumberFormat="1" applyFont="1" applyFill="1" applyProtection="1">
      <alignment vertical="center"/>
      <protection hidden="1"/>
    </xf>
    <xf numFmtId="0" fontId="38" fillId="11" borderId="4" xfId="0" applyFont="1" applyFill="1" applyBorder="1" applyProtection="1">
      <alignment vertical="center"/>
      <protection hidden="1"/>
    </xf>
    <xf numFmtId="0" fontId="35" fillId="11" borderId="0" xfId="0" applyFont="1" applyFill="1" applyAlignment="1" applyProtection="1">
      <alignment horizontal="right" vertical="center"/>
      <protection hidden="1"/>
    </xf>
    <xf numFmtId="0" fontId="35" fillId="11" borderId="7" xfId="0" applyFont="1" applyFill="1" applyBorder="1" applyProtection="1">
      <alignment vertical="center"/>
      <protection hidden="1"/>
    </xf>
    <xf numFmtId="0" fontId="35" fillId="11" borderId="5" xfId="0" applyFont="1" applyFill="1" applyBorder="1" applyProtection="1">
      <alignment vertical="center"/>
      <protection hidden="1"/>
    </xf>
    <xf numFmtId="9" fontId="35" fillId="11" borderId="0" xfId="0" applyNumberFormat="1" applyFont="1" applyFill="1" applyProtection="1">
      <alignment vertical="center"/>
      <protection hidden="1"/>
    </xf>
    <xf numFmtId="0" fontId="35" fillId="11" borderId="0" xfId="0" applyFont="1" applyFill="1" applyProtection="1">
      <alignment vertical="center"/>
      <protection hidden="1"/>
    </xf>
    <xf numFmtId="9" fontId="35" fillId="11" borderId="0" xfId="12" applyFont="1" applyFill="1" applyBorder="1" applyAlignment="1" applyProtection="1">
      <alignment vertical="center"/>
      <protection hidden="1"/>
    </xf>
    <xf numFmtId="9" fontId="35" fillId="11" borderId="8" xfId="12" applyFont="1" applyFill="1" applyBorder="1" applyAlignment="1" applyProtection="1">
      <alignment vertical="center"/>
      <protection hidden="1"/>
    </xf>
    <xf numFmtId="0" fontId="35" fillId="11" borderId="9" xfId="0" applyFont="1" applyFill="1" applyBorder="1" applyProtection="1">
      <alignment vertical="center"/>
      <protection hidden="1"/>
    </xf>
    <xf numFmtId="0" fontId="35" fillId="11" borderId="10" xfId="0" applyFont="1" applyFill="1" applyBorder="1" applyProtection="1">
      <alignment vertical="center"/>
      <protection hidden="1"/>
    </xf>
    <xf numFmtId="0" fontId="35" fillId="0" borderId="0" xfId="0" applyFont="1" applyAlignment="1" applyProtection="1">
      <alignment horizontal="left" vertical="center"/>
      <protection hidden="1"/>
    </xf>
    <xf numFmtId="0" fontId="40" fillId="11" borderId="0" xfId="0" applyFont="1" applyFill="1" applyProtection="1">
      <alignment vertical="center"/>
      <protection hidden="1"/>
    </xf>
    <xf numFmtId="9" fontId="35" fillId="12" borderId="7" xfId="12" applyFont="1" applyFill="1" applyBorder="1" applyAlignment="1" applyProtection="1">
      <alignment vertical="center"/>
      <protection hidden="1"/>
    </xf>
    <xf numFmtId="0" fontId="42" fillId="0" borderId="0" xfId="0" applyFont="1" applyAlignment="1" applyProtection="1">
      <alignment horizontal="right" vertical="center"/>
      <protection hidden="1"/>
    </xf>
    <xf numFmtId="165" fontId="47" fillId="10" borderId="12" xfId="12" applyNumberFormat="1" applyFont="1" applyFill="1" applyBorder="1" applyAlignment="1" applyProtection="1">
      <alignment horizontal="center"/>
      <protection hidden="1"/>
    </xf>
    <xf numFmtId="10" fontId="47" fillId="10" borderId="12" xfId="12" applyNumberFormat="1" applyFont="1" applyFill="1" applyBorder="1" applyAlignment="1" applyProtection="1">
      <alignment horizontal="center"/>
      <protection hidden="1"/>
    </xf>
    <xf numFmtId="0" fontId="55" fillId="0" borderId="0" xfId="8" applyFont="1">
      <alignment vertical="center"/>
    </xf>
    <xf numFmtId="0" fontId="56" fillId="0" borderId="0" xfId="8" applyFont="1" applyAlignment="1">
      <alignment horizontal="center" vertical="top"/>
    </xf>
    <xf numFmtId="0" fontId="57" fillId="0" borderId="0" xfId="8" applyFont="1">
      <alignment vertical="center"/>
    </xf>
    <xf numFmtId="0" fontId="59" fillId="0" borderId="0" xfId="8" applyFont="1" applyAlignment="1">
      <alignment vertical="top"/>
    </xf>
    <xf numFmtId="0" fontId="8" fillId="0" borderId="0" xfId="8" applyFont="1">
      <alignment vertical="center"/>
    </xf>
    <xf numFmtId="0" fontId="61" fillId="0" borderId="0" xfId="8" applyFont="1" applyAlignment="1">
      <alignment horizontal="center" vertical="center"/>
    </xf>
    <xf numFmtId="0" fontId="57" fillId="0" borderId="0" xfId="8" applyFont="1" applyAlignment="1">
      <alignment horizontal="center" vertical="center"/>
    </xf>
    <xf numFmtId="0" fontId="14" fillId="10" borderId="0" xfId="8" applyFill="1">
      <alignment vertical="center"/>
    </xf>
    <xf numFmtId="0" fontId="62" fillId="10" borderId="0" xfId="8" applyFont="1" applyFill="1" applyAlignment="1">
      <alignment horizontal="left" vertical="center" indent="1"/>
    </xf>
    <xf numFmtId="0" fontId="57" fillId="10" borderId="0" xfId="8" applyFont="1" applyFill="1">
      <alignment vertical="center"/>
    </xf>
    <xf numFmtId="0" fontId="55" fillId="10" borderId="0" xfId="8" applyFont="1" applyFill="1">
      <alignment vertical="center"/>
    </xf>
    <xf numFmtId="0" fontId="35" fillId="19" borderId="0" xfId="0" applyFont="1" applyFill="1" applyAlignment="1" applyProtection="1">
      <alignment horizontal="left" vertical="center"/>
      <protection hidden="1"/>
    </xf>
    <xf numFmtId="9" fontId="35" fillId="19" borderId="8" xfId="4" applyFont="1" applyFill="1" applyBorder="1" applyAlignment="1" applyProtection="1">
      <alignment vertical="center"/>
      <protection hidden="1"/>
    </xf>
    <xf numFmtId="0" fontId="35" fillId="19" borderId="0" xfId="0" applyFont="1" applyFill="1" applyAlignment="1" applyProtection="1">
      <alignment horizontal="right" vertical="center"/>
      <protection hidden="1"/>
    </xf>
    <xf numFmtId="9" fontId="35" fillId="19" borderId="0" xfId="0" applyNumberFormat="1" applyFont="1" applyFill="1" applyProtection="1">
      <alignment vertical="center"/>
      <protection hidden="1"/>
    </xf>
    <xf numFmtId="9" fontId="35" fillId="19" borderId="10" xfId="0" applyNumberFormat="1" applyFont="1" applyFill="1" applyBorder="1" applyProtection="1">
      <alignment vertical="center"/>
      <protection hidden="1"/>
    </xf>
    <xf numFmtId="9" fontId="35" fillId="19" borderId="0" xfId="4" applyFont="1" applyFill="1" applyBorder="1" applyAlignment="1" applyProtection="1">
      <alignment vertical="center"/>
      <protection hidden="1"/>
    </xf>
    <xf numFmtId="0" fontId="35" fillId="21" borderId="0" xfId="0" applyFont="1" applyFill="1" applyAlignment="1" applyProtection="1">
      <alignment horizontal="left" vertical="center"/>
      <protection hidden="1"/>
    </xf>
    <xf numFmtId="9" fontId="40" fillId="21" borderId="0" xfId="4" applyFont="1" applyFill="1" applyBorder="1" applyAlignment="1" applyProtection="1">
      <alignment vertical="center"/>
      <protection hidden="1"/>
    </xf>
    <xf numFmtId="9" fontId="40" fillId="21" borderId="8" xfId="4" applyFont="1" applyFill="1" applyBorder="1" applyAlignment="1" applyProtection="1">
      <alignment vertical="center"/>
      <protection hidden="1"/>
    </xf>
    <xf numFmtId="0" fontId="35" fillId="21" borderId="0" xfId="0" applyFont="1" applyFill="1" applyAlignment="1" applyProtection="1">
      <alignment horizontal="right" vertical="center"/>
      <protection hidden="1"/>
    </xf>
    <xf numFmtId="9" fontId="35" fillId="21" borderId="0" xfId="0" applyNumberFormat="1" applyFont="1" applyFill="1" applyProtection="1">
      <alignment vertical="center"/>
      <protection hidden="1"/>
    </xf>
    <xf numFmtId="9" fontId="35" fillId="21" borderId="10" xfId="0" applyNumberFormat="1" applyFont="1" applyFill="1" applyBorder="1" applyProtection="1">
      <alignment vertical="center"/>
      <protection hidden="1"/>
    </xf>
    <xf numFmtId="0" fontId="35" fillId="14" borderId="7" xfId="0" applyFont="1" applyFill="1" applyBorder="1" applyProtection="1">
      <alignment vertical="center"/>
      <protection hidden="1"/>
    </xf>
    <xf numFmtId="9" fontId="35" fillId="14" borderId="0" xfId="0" applyNumberFormat="1" applyFont="1" applyFill="1" applyProtection="1">
      <alignment vertical="center"/>
      <protection hidden="1"/>
    </xf>
    <xf numFmtId="0" fontId="35" fillId="14" borderId="0" xfId="0" applyFont="1" applyFill="1" applyAlignment="1" applyProtection="1">
      <alignment horizontal="left" vertical="center"/>
      <protection hidden="1"/>
    </xf>
    <xf numFmtId="9" fontId="35" fillId="14" borderId="8" xfId="0" applyNumberFormat="1" applyFont="1" applyFill="1" applyBorder="1" applyProtection="1">
      <alignment vertical="center"/>
      <protection hidden="1"/>
    </xf>
    <xf numFmtId="9" fontId="35" fillId="21" borderId="8" xfId="0" applyNumberFormat="1" applyFont="1" applyFill="1" applyBorder="1" applyProtection="1">
      <alignment vertical="center"/>
      <protection hidden="1"/>
    </xf>
    <xf numFmtId="0" fontId="35" fillId="0" borderId="0" xfId="0" applyFont="1" applyAlignment="1" applyProtection="1">
      <alignment horizontal="center" vertical="center"/>
      <protection hidden="1"/>
    </xf>
    <xf numFmtId="0" fontId="35" fillId="11" borderId="0" xfId="0" applyFont="1" applyFill="1" applyAlignment="1" applyProtection="1">
      <alignment horizontal="left" vertical="center"/>
      <protection hidden="1"/>
    </xf>
    <xf numFmtId="0" fontId="35" fillId="11" borderId="10" xfId="0" applyFont="1" applyFill="1" applyBorder="1" applyAlignment="1" applyProtection="1">
      <alignment horizontal="left" vertical="center"/>
      <protection hidden="1"/>
    </xf>
    <xf numFmtId="0" fontId="35" fillId="10" borderId="0" xfId="0" applyFont="1" applyFill="1" applyAlignment="1" applyProtection="1">
      <alignment horizontal="left" vertical="center"/>
      <protection hidden="1"/>
    </xf>
    <xf numFmtId="0" fontId="35" fillId="10" borderId="10" xfId="0" applyFont="1" applyFill="1" applyBorder="1" applyAlignment="1" applyProtection="1">
      <alignment horizontal="left" vertical="center"/>
      <protection hidden="1"/>
    </xf>
    <xf numFmtId="0" fontId="41" fillId="13" borderId="12" xfId="0" applyFont="1" applyFill="1" applyBorder="1" applyAlignment="1" applyProtection="1">
      <alignment horizontal="center" vertical="center" wrapText="1"/>
      <protection hidden="1"/>
    </xf>
    <xf numFmtId="0" fontId="35" fillId="14" borderId="12" xfId="0" applyFont="1" applyFill="1" applyBorder="1" applyAlignment="1" applyProtection="1">
      <alignment horizontal="center" vertical="center"/>
      <protection hidden="1"/>
    </xf>
    <xf numFmtId="0" fontId="35" fillId="14" borderId="12" xfId="0" applyFont="1" applyFill="1" applyBorder="1" applyAlignment="1" applyProtection="1">
      <alignment horizontal="left" vertical="center" indent="1"/>
      <protection hidden="1"/>
    </xf>
    <xf numFmtId="0" fontId="35" fillId="14" borderId="17" xfId="0" applyFont="1" applyFill="1" applyBorder="1" applyAlignment="1" applyProtection="1">
      <alignment horizontal="center" vertical="center"/>
      <protection hidden="1"/>
    </xf>
    <xf numFmtId="0" fontId="35" fillId="14" borderId="13" xfId="0" applyFont="1" applyFill="1" applyBorder="1" applyAlignment="1" applyProtection="1">
      <alignment horizontal="left" vertical="center" indent="1"/>
      <protection hidden="1"/>
    </xf>
    <xf numFmtId="0" fontId="41" fillId="9" borderId="12" xfId="0" applyFont="1" applyFill="1" applyBorder="1" applyAlignment="1" applyProtection="1">
      <alignment horizontal="center" vertical="center" wrapText="1"/>
      <protection hidden="1"/>
    </xf>
    <xf numFmtId="0" fontId="35" fillId="15" borderId="12" xfId="0" applyFont="1" applyFill="1" applyBorder="1" applyAlignment="1" applyProtection="1">
      <alignment horizontal="left" vertical="center" indent="1"/>
      <protection hidden="1"/>
    </xf>
    <xf numFmtId="0" fontId="35" fillId="15" borderId="17" xfId="0" applyFont="1" applyFill="1" applyBorder="1" applyAlignment="1" applyProtection="1">
      <alignment horizontal="center" vertical="center"/>
      <protection hidden="1"/>
    </xf>
    <xf numFmtId="0" fontId="35" fillId="15" borderId="13" xfId="0" applyFont="1" applyFill="1" applyBorder="1" applyAlignment="1" applyProtection="1">
      <alignment horizontal="left" vertical="center" indent="1"/>
      <protection hidden="1"/>
    </xf>
    <xf numFmtId="0" fontId="35" fillId="18" borderId="12" xfId="0" applyFont="1" applyFill="1" applyBorder="1" applyAlignment="1" applyProtection="1">
      <alignment horizontal="center" vertical="center"/>
      <protection hidden="1"/>
    </xf>
    <xf numFmtId="0" fontId="49" fillId="0" borderId="0" xfId="7" applyFont="1" applyAlignment="1" applyProtection="1">
      <alignment horizontal="left"/>
      <protection hidden="1"/>
    </xf>
    <xf numFmtId="0" fontId="36" fillId="0" borderId="0" xfId="0" applyFont="1" applyProtection="1">
      <alignment vertical="center"/>
      <protection hidden="1"/>
    </xf>
    <xf numFmtId="0" fontId="35" fillId="11" borderId="5" xfId="0" applyFont="1" applyFill="1" applyBorder="1" applyAlignment="1" applyProtection="1">
      <alignment horizontal="left" vertical="center"/>
      <protection hidden="1"/>
    </xf>
    <xf numFmtId="0" fontId="35" fillId="11" borderId="6" xfId="0" applyFont="1" applyFill="1" applyBorder="1" applyAlignment="1" applyProtection="1">
      <alignment horizontal="left" vertical="center"/>
      <protection hidden="1"/>
    </xf>
    <xf numFmtId="0" fontId="38" fillId="11" borderId="0" xfId="0" applyFont="1" applyFill="1" applyProtection="1">
      <alignment vertical="center"/>
      <protection hidden="1"/>
    </xf>
    <xf numFmtId="0" fontId="35" fillId="11" borderId="8" xfId="0" applyFont="1" applyFill="1" applyBorder="1" applyProtection="1">
      <alignment vertical="center"/>
      <protection hidden="1"/>
    </xf>
    <xf numFmtId="0" fontId="35" fillId="11" borderId="11" xfId="0" applyFont="1" applyFill="1" applyBorder="1" applyProtection="1">
      <alignment vertical="center"/>
      <protection hidden="1"/>
    </xf>
    <xf numFmtId="164" fontId="35" fillId="0" borderId="0" xfId="11" applyFont="1" applyBorder="1" applyAlignment="1" applyProtection="1">
      <alignment vertical="center"/>
      <protection hidden="1"/>
    </xf>
    <xf numFmtId="0" fontId="35" fillId="11" borderId="6" xfId="0" applyFont="1" applyFill="1" applyBorder="1" applyProtection="1">
      <alignment vertical="center"/>
      <protection hidden="1"/>
    </xf>
    <xf numFmtId="10" fontId="35" fillId="11" borderId="0" xfId="12" applyNumberFormat="1" applyFont="1" applyFill="1" applyBorder="1" applyAlignment="1" applyProtection="1">
      <alignment vertical="center"/>
      <protection hidden="1"/>
    </xf>
    <xf numFmtId="0" fontId="35" fillId="12" borderId="7" xfId="0" applyFont="1" applyFill="1" applyBorder="1" applyAlignment="1" applyProtection="1">
      <alignment horizontal="right" vertical="center"/>
      <protection hidden="1"/>
    </xf>
    <xf numFmtId="0" fontId="43" fillId="11" borderId="0" xfId="0" applyFont="1" applyFill="1" applyProtection="1">
      <alignment vertical="center"/>
      <protection hidden="1"/>
    </xf>
    <xf numFmtId="0" fontId="39" fillId="11" borderId="0" xfId="0" applyFont="1" applyFill="1" applyAlignment="1" applyProtection="1">
      <alignment horizontal="right" vertical="center"/>
      <protection hidden="1"/>
    </xf>
    <xf numFmtId="0" fontId="44" fillId="12" borderId="7" xfId="0" applyFont="1" applyFill="1" applyBorder="1" applyProtection="1">
      <alignment vertical="center"/>
      <protection hidden="1"/>
    </xf>
    <xf numFmtId="9" fontId="44" fillId="12" borderId="0" xfId="0" applyNumberFormat="1" applyFont="1" applyFill="1" applyProtection="1">
      <alignment vertical="center"/>
      <protection hidden="1"/>
    </xf>
    <xf numFmtId="9" fontId="39" fillId="11" borderId="0" xfId="0" applyNumberFormat="1" applyFont="1" applyFill="1" applyProtection="1">
      <alignment vertical="center"/>
      <protection hidden="1"/>
    </xf>
    <xf numFmtId="2" fontId="35" fillId="11" borderId="0" xfId="0" applyNumberFormat="1" applyFont="1" applyFill="1" applyProtection="1">
      <alignment vertical="center"/>
      <protection hidden="1"/>
    </xf>
    <xf numFmtId="0" fontId="44" fillId="12" borderId="9" xfId="0" applyFont="1" applyFill="1" applyBorder="1" applyProtection="1">
      <alignment vertical="center"/>
      <protection hidden="1"/>
    </xf>
    <xf numFmtId="9" fontId="44" fillId="12" borderId="10" xfId="0" applyNumberFormat="1" applyFont="1" applyFill="1" applyBorder="1" applyProtection="1">
      <alignment vertical="center"/>
      <protection hidden="1"/>
    </xf>
    <xf numFmtId="0" fontId="35" fillId="15" borderId="7" xfId="0" applyFont="1" applyFill="1" applyBorder="1" applyProtection="1">
      <alignment vertical="center"/>
      <protection hidden="1"/>
    </xf>
    <xf numFmtId="0" fontId="35" fillId="15" borderId="0" xfId="0" applyFont="1" applyFill="1" applyAlignment="1" applyProtection="1">
      <alignment vertical="center" wrapText="1"/>
      <protection hidden="1"/>
    </xf>
    <xf numFmtId="10" fontId="35" fillId="15" borderId="0" xfId="12" applyNumberFormat="1" applyFont="1" applyFill="1" applyAlignment="1" applyProtection="1">
      <alignment vertical="center" wrapText="1"/>
      <protection hidden="1"/>
    </xf>
    <xf numFmtId="0" fontId="35" fillId="11" borderId="0" xfId="0" applyFont="1" applyFill="1" applyAlignment="1" applyProtection="1">
      <alignment vertical="center" wrapText="1"/>
      <protection hidden="1"/>
    </xf>
    <xf numFmtId="0" fontId="35" fillId="10" borderId="5" xfId="0" applyFont="1" applyFill="1" applyBorder="1" applyProtection="1">
      <alignment vertical="center"/>
      <protection hidden="1"/>
    </xf>
    <xf numFmtId="0" fontId="35" fillId="10" borderId="5" xfId="0" applyFont="1" applyFill="1" applyBorder="1" applyAlignment="1" applyProtection="1">
      <alignment horizontal="left" vertical="center"/>
      <protection hidden="1"/>
    </xf>
    <xf numFmtId="0" fontId="35" fillId="10" borderId="6" xfId="0" applyFont="1" applyFill="1" applyBorder="1" applyProtection="1">
      <alignment vertical="center"/>
      <protection hidden="1"/>
    </xf>
    <xf numFmtId="0" fontId="35" fillId="10" borderId="0" xfId="0" applyFont="1" applyFill="1" applyProtection="1">
      <alignment vertical="center"/>
      <protection hidden="1"/>
    </xf>
    <xf numFmtId="0" fontId="35" fillId="10" borderId="8" xfId="0" applyFont="1" applyFill="1" applyBorder="1" applyProtection="1">
      <alignment vertical="center"/>
      <protection hidden="1"/>
    </xf>
    <xf numFmtId="0" fontId="43" fillId="10" borderId="0" xfId="0" applyFont="1" applyFill="1" applyProtection="1">
      <alignment vertical="center"/>
      <protection hidden="1"/>
    </xf>
    <xf numFmtId="0" fontId="39" fillId="10" borderId="0" xfId="0" applyFont="1" applyFill="1" applyAlignment="1" applyProtection="1">
      <alignment horizontal="right" vertical="center"/>
      <protection hidden="1"/>
    </xf>
    <xf numFmtId="0" fontId="43" fillId="12" borderId="7" xfId="0" applyFont="1" applyFill="1" applyBorder="1" applyProtection="1">
      <alignment vertical="center"/>
      <protection hidden="1"/>
    </xf>
    <xf numFmtId="9" fontId="43" fillId="12" borderId="0" xfId="0" applyNumberFormat="1" applyFont="1" applyFill="1" applyProtection="1">
      <alignment vertical="center"/>
      <protection hidden="1"/>
    </xf>
    <xf numFmtId="9" fontId="39" fillId="16" borderId="0" xfId="0" applyNumberFormat="1" applyFont="1" applyFill="1" applyProtection="1">
      <alignment vertical="center"/>
      <protection hidden="1"/>
    </xf>
    <xf numFmtId="0" fontId="39" fillId="16" borderId="0" xfId="0" applyFont="1" applyFill="1" applyProtection="1">
      <alignment vertical="center"/>
      <protection hidden="1"/>
    </xf>
    <xf numFmtId="2" fontId="35" fillId="10" borderId="0" xfId="0" applyNumberFormat="1" applyFont="1" applyFill="1" applyProtection="1">
      <alignment vertical="center"/>
      <protection hidden="1"/>
    </xf>
    <xf numFmtId="0" fontId="43" fillId="12" borderId="9" xfId="0" applyFont="1" applyFill="1" applyBorder="1" applyProtection="1">
      <alignment vertical="center"/>
      <protection hidden="1"/>
    </xf>
    <xf numFmtId="9" fontId="43" fillId="12" borderId="10" xfId="0" applyNumberFormat="1" applyFont="1" applyFill="1" applyBorder="1" applyProtection="1">
      <alignment vertical="center"/>
      <protection hidden="1"/>
    </xf>
    <xf numFmtId="0" fontId="39" fillId="16" borderId="10" xfId="0" applyFont="1" applyFill="1" applyBorder="1" applyProtection="1">
      <alignment vertical="center"/>
      <protection hidden="1"/>
    </xf>
    <xf numFmtId="0" fontId="35" fillId="10" borderId="10" xfId="0" applyFont="1" applyFill="1" applyBorder="1" applyProtection="1">
      <alignment vertical="center"/>
      <protection hidden="1"/>
    </xf>
    <xf numFmtId="0" fontId="35" fillId="10" borderId="11" xfId="0" applyFont="1" applyFill="1" applyBorder="1" applyProtection="1">
      <alignment vertical="center"/>
      <protection hidden="1"/>
    </xf>
    <xf numFmtId="9" fontId="39" fillId="16" borderId="10" xfId="0" applyNumberFormat="1" applyFont="1" applyFill="1" applyBorder="1" applyProtection="1">
      <alignment vertical="center"/>
      <protection hidden="1"/>
    </xf>
    <xf numFmtId="0" fontId="35" fillId="12" borderId="4" xfId="0" applyFont="1" applyFill="1" applyBorder="1" applyProtection="1">
      <alignment vertical="center"/>
      <protection hidden="1"/>
    </xf>
    <xf numFmtId="0" fontId="35" fillId="12" borderId="5" xfId="0" applyFont="1" applyFill="1" applyBorder="1" applyProtection="1">
      <alignment vertical="center"/>
      <protection hidden="1"/>
    </xf>
    <xf numFmtId="0" fontId="35" fillId="12" borderId="6" xfId="0" applyFont="1" applyFill="1" applyBorder="1" applyProtection="1">
      <alignment vertical="center"/>
      <protection hidden="1"/>
    </xf>
    <xf numFmtId="0" fontId="35" fillId="12" borderId="7" xfId="0" applyFont="1" applyFill="1" applyBorder="1" applyProtection="1">
      <alignment vertical="center"/>
      <protection hidden="1"/>
    </xf>
    <xf numFmtId="10" fontId="35" fillId="12" borderId="0" xfId="12" applyNumberFormat="1" applyFont="1" applyFill="1" applyBorder="1" applyAlignment="1" applyProtection="1">
      <alignment vertical="center"/>
      <protection hidden="1"/>
    </xf>
    <xf numFmtId="0" fontId="35" fillId="12" borderId="0" xfId="0" applyFont="1" applyFill="1" applyProtection="1">
      <alignment vertical="center"/>
      <protection hidden="1"/>
    </xf>
    <xf numFmtId="9" fontId="35" fillId="12" borderId="0" xfId="0" applyNumberFormat="1" applyFont="1" applyFill="1" applyProtection="1">
      <alignment vertical="center"/>
      <protection hidden="1"/>
    </xf>
    <xf numFmtId="0" fontId="35" fillId="12" borderId="8" xfId="0" applyFont="1" applyFill="1" applyBorder="1" applyProtection="1">
      <alignment vertical="center"/>
      <protection hidden="1"/>
    </xf>
    <xf numFmtId="10" fontId="35" fillId="12" borderId="0" xfId="0" applyNumberFormat="1" applyFont="1" applyFill="1" applyProtection="1">
      <alignment vertical="center"/>
      <protection hidden="1"/>
    </xf>
    <xf numFmtId="0" fontId="35" fillId="12" borderId="9" xfId="0" applyFont="1" applyFill="1" applyBorder="1" applyProtection="1">
      <alignment vertical="center"/>
      <protection hidden="1"/>
    </xf>
    <xf numFmtId="10" fontId="35" fillId="12" borderId="10" xfId="12" applyNumberFormat="1" applyFont="1" applyFill="1" applyBorder="1" applyAlignment="1" applyProtection="1">
      <alignment vertical="center"/>
      <protection hidden="1"/>
    </xf>
    <xf numFmtId="0" fontId="35" fillId="12" borderId="10" xfId="0" applyFont="1" applyFill="1" applyBorder="1" applyProtection="1">
      <alignment vertical="center"/>
      <protection hidden="1"/>
    </xf>
    <xf numFmtId="10" fontId="35" fillId="12" borderId="10" xfId="0" applyNumberFormat="1" applyFont="1" applyFill="1" applyBorder="1" applyProtection="1">
      <alignment vertical="center"/>
      <protection hidden="1"/>
    </xf>
    <xf numFmtId="0" fontId="35" fillId="12" borderId="11" xfId="0" applyFont="1" applyFill="1" applyBorder="1" applyProtection="1">
      <alignment vertical="center"/>
      <protection hidden="1"/>
    </xf>
    <xf numFmtId="0" fontId="37" fillId="7" borderId="0" xfId="0" applyFont="1" applyFill="1" applyAlignment="1" applyProtection="1">
      <alignment horizontal="right" vertical="center"/>
      <protection locked="0"/>
    </xf>
    <xf numFmtId="0" fontId="8" fillId="22" borderId="0" xfId="0" applyFont="1" applyFill="1" applyProtection="1">
      <alignment vertical="center"/>
      <protection hidden="1"/>
    </xf>
    <xf numFmtId="0" fontId="57" fillId="22" borderId="0" xfId="0" applyFont="1" applyFill="1" applyProtection="1">
      <alignment vertical="center"/>
      <protection locked="0"/>
    </xf>
    <xf numFmtId="4" fontId="15" fillId="0" borderId="13" xfId="3" applyNumberFormat="1" applyBorder="1" applyProtection="1">
      <protection hidden="1"/>
    </xf>
    <xf numFmtId="4" fontId="15" fillId="0" borderId="15" xfId="3" applyNumberFormat="1" applyBorder="1" applyProtection="1">
      <protection hidden="1"/>
    </xf>
    <xf numFmtId="4" fontId="15" fillId="0" borderId="14" xfId="3" applyNumberFormat="1" applyBorder="1" applyProtection="1">
      <protection hidden="1"/>
    </xf>
    <xf numFmtId="0" fontId="11" fillId="4" borderId="2" xfId="14" applyFont="1" applyFill="1" applyBorder="1" applyAlignment="1" applyProtection="1">
      <alignment horizontal="center" vertical="center"/>
      <protection hidden="1"/>
    </xf>
    <xf numFmtId="0" fontId="8" fillId="0" borderId="0" xfId="14" applyProtection="1">
      <alignment vertical="center"/>
      <protection hidden="1"/>
    </xf>
    <xf numFmtId="0" fontId="8" fillId="5" borderId="0" xfId="14" applyFill="1" applyProtection="1">
      <alignment vertical="center"/>
      <protection hidden="1"/>
    </xf>
    <xf numFmtId="0" fontId="25" fillId="0" borderId="0" xfId="14" applyFont="1" applyProtection="1">
      <alignment vertical="center"/>
      <protection hidden="1"/>
    </xf>
    <xf numFmtId="0" fontId="13" fillId="5" borderId="0" xfId="14" applyFont="1" applyFill="1" applyProtection="1">
      <alignment vertical="center"/>
      <protection hidden="1"/>
    </xf>
    <xf numFmtId="0" fontId="8" fillId="0" borderId="0" xfId="14" applyAlignment="1" applyProtection="1">
      <alignment horizontal="left" vertical="center" indent="1"/>
      <protection hidden="1"/>
    </xf>
    <xf numFmtId="0" fontId="3" fillId="0" borderId="0" xfId="2" applyFont="1" applyAlignment="1" applyProtection="1">
      <alignment horizontal="left" vertical="center" indent="1"/>
      <protection hidden="1"/>
    </xf>
    <xf numFmtId="4" fontId="3" fillId="0" borderId="0" xfId="3" applyNumberFormat="1" applyFont="1" applyProtection="1">
      <protection hidden="1"/>
    </xf>
    <xf numFmtId="0" fontId="20" fillId="6" borderId="0" xfId="14" applyFont="1" applyFill="1" applyAlignment="1" applyProtection="1">
      <alignment horizontal="center" vertical="center"/>
      <protection hidden="1"/>
    </xf>
    <xf numFmtId="0" fontId="41" fillId="13" borderId="12" xfId="14" applyFont="1" applyFill="1" applyBorder="1" applyAlignment="1" applyProtection="1">
      <alignment horizontal="center" vertical="center" wrapText="1"/>
      <protection hidden="1"/>
    </xf>
    <xf numFmtId="0" fontId="35" fillId="14" borderId="12" xfId="14" applyFont="1" applyFill="1" applyBorder="1" applyAlignment="1" applyProtection="1">
      <alignment horizontal="center" vertical="center"/>
      <protection hidden="1"/>
    </xf>
    <xf numFmtId="0" fontId="35" fillId="14" borderId="12" xfId="14" applyFont="1" applyFill="1" applyBorder="1" applyAlignment="1" applyProtection="1">
      <alignment horizontal="left" vertical="center" indent="1"/>
      <protection hidden="1"/>
    </xf>
    <xf numFmtId="0" fontId="35" fillId="14" borderId="17" xfId="14" applyFont="1" applyFill="1" applyBorder="1" applyAlignment="1" applyProtection="1">
      <alignment horizontal="center" vertical="center"/>
      <protection hidden="1"/>
    </xf>
    <xf numFmtId="0" fontId="35" fillId="14" borderId="13" xfId="14" applyFont="1" applyFill="1" applyBorder="1" applyAlignment="1" applyProtection="1">
      <alignment horizontal="left" vertical="center" indent="1"/>
      <protection hidden="1"/>
    </xf>
    <xf numFmtId="0" fontId="35" fillId="0" borderId="0" xfId="14" applyFont="1" applyAlignment="1" applyProtection="1">
      <alignment horizontal="center" vertical="center"/>
      <protection hidden="1"/>
    </xf>
    <xf numFmtId="0" fontId="35" fillId="0" borderId="0" xfId="14" applyFont="1" applyProtection="1">
      <alignment vertical="center"/>
      <protection hidden="1"/>
    </xf>
    <xf numFmtId="0" fontId="42" fillId="0" borderId="0" xfId="14" applyFont="1" applyAlignment="1" applyProtection="1">
      <alignment horizontal="right" vertical="center"/>
      <protection hidden="1"/>
    </xf>
    <xf numFmtId="0" fontId="41" fillId="9" borderId="12" xfId="14" applyFont="1" applyFill="1" applyBorder="1" applyAlignment="1" applyProtection="1">
      <alignment horizontal="center" vertical="center" wrapText="1"/>
      <protection hidden="1"/>
    </xf>
    <xf numFmtId="0" fontId="35" fillId="15" borderId="12" xfId="14" applyFont="1" applyFill="1" applyBorder="1" applyAlignment="1" applyProtection="1">
      <alignment horizontal="left" vertical="center" indent="1"/>
      <protection hidden="1"/>
    </xf>
    <xf numFmtId="0" fontId="35" fillId="15" borderId="17" xfId="14" applyFont="1" applyFill="1" applyBorder="1" applyAlignment="1" applyProtection="1">
      <alignment horizontal="center" vertical="center"/>
      <protection hidden="1"/>
    </xf>
    <xf numFmtId="0" fontId="35" fillId="15" borderId="13" xfId="14" applyFont="1" applyFill="1" applyBorder="1" applyAlignment="1" applyProtection="1">
      <alignment horizontal="left" vertical="center" indent="1"/>
      <protection hidden="1"/>
    </xf>
    <xf numFmtId="0" fontId="57" fillId="22" borderId="0" xfId="14" applyFont="1" applyFill="1" applyProtection="1">
      <alignment vertical="center"/>
      <protection locked="0"/>
    </xf>
    <xf numFmtId="0" fontId="35" fillId="18" borderId="12" xfId="14" applyFont="1" applyFill="1" applyBorder="1" applyAlignment="1" applyProtection="1">
      <alignment horizontal="center" vertical="center"/>
      <protection hidden="1"/>
    </xf>
    <xf numFmtId="0" fontId="65" fillId="17" borderId="13" xfId="14" applyFont="1" applyFill="1" applyBorder="1" applyAlignment="1" applyProtection="1">
      <alignment horizontal="left" vertical="center" indent="1"/>
      <protection hidden="1"/>
    </xf>
    <xf numFmtId="0" fontId="35" fillId="17" borderId="12" xfId="14" applyFont="1" applyFill="1" applyBorder="1" applyAlignment="1" applyProtection="1">
      <alignment horizontal="center" vertical="center"/>
      <protection hidden="1"/>
    </xf>
    <xf numFmtId="0" fontId="36" fillId="0" borderId="0" xfId="14" applyFont="1" applyProtection="1">
      <alignment vertical="center"/>
      <protection hidden="1"/>
    </xf>
    <xf numFmtId="0" fontId="35" fillId="0" borderId="0" xfId="14" applyFont="1" applyAlignment="1" applyProtection="1">
      <alignment horizontal="left" vertical="center"/>
      <protection hidden="1"/>
    </xf>
    <xf numFmtId="0" fontId="38" fillId="11" borderId="4" xfId="14" applyFont="1" applyFill="1" applyBorder="1" applyProtection="1">
      <alignment vertical="center"/>
      <protection hidden="1"/>
    </xf>
    <xf numFmtId="0" fontId="35" fillId="11" borderId="5" xfId="14" applyFont="1" applyFill="1" applyBorder="1" applyProtection="1">
      <alignment vertical="center"/>
      <protection hidden="1"/>
    </xf>
    <xf numFmtId="0" fontId="35" fillId="11" borderId="5" xfId="14" applyFont="1" applyFill="1" applyBorder="1" applyAlignment="1" applyProtection="1">
      <alignment horizontal="left" vertical="center"/>
      <protection hidden="1"/>
    </xf>
    <xf numFmtId="0" fontId="35" fillId="11" borderId="6" xfId="14" applyFont="1" applyFill="1" applyBorder="1" applyAlignment="1" applyProtection="1">
      <alignment horizontal="left" vertical="center"/>
      <protection hidden="1"/>
    </xf>
    <xf numFmtId="0" fontId="35" fillId="11" borderId="7" xfId="14" applyFont="1" applyFill="1" applyBorder="1" applyProtection="1">
      <alignment vertical="center"/>
      <protection hidden="1"/>
    </xf>
    <xf numFmtId="0" fontId="35" fillId="19" borderId="0" xfId="14" applyFont="1" applyFill="1" applyAlignment="1" applyProtection="1">
      <alignment horizontal="right" vertical="center"/>
      <protection hidden="1"/>
    </xf>
    <xf numFmtId="0" fontId="35" fillId="21" borderId="0" xfId="14" applyFont="1" applyFill="1" applyAlignment="1" applyProtection="1">
      <alignment horizontal="right" vertical="center"/>
      <protection hidden="1"/>
    </xf>
    <xf numFmtId="0" fontId="35" fillId="11" borderId="0" xfId="14" applyFont="1" applyFill="1" applyAlignment="1" applyProtection="1">
      <alignment horizontal="right" vertical="center"/>
      <protection hidden="1"/>
    </xf>
    <xf numFmtId="0" fontId="35" fillId="11" borderId="0" xfId="14" applyFont="1" applyFill="1" applyProtection="1">
      <alignment vertical="center"/>
      <protection hidden="1"/>
    </xf>
    <xf numFmtId="0" fontId="35" fillId="14" borderId="7" xfId="14" applyFont="1" applyFill="1" applyBorder="1" applyProtection="1">
      <alignment vertical="center"/>
      <protection hidden="1"/>
    </xf>
    <xf numFmtId="9" fontId="35" fillId="14" borderId="0" xfId="14" applyNumberFormat="1" applyFont="1" applyFill="1" applyProtection="1">
      <alignment vertical="center"/>
      <protection hidden="1"/>
    </xf>
    <xf numFmtId="9" fontId="35" fillId="11" borderId="0" xfId="14" applyNumberFormat="1" applyFont="1" applyFill="1" applyProtection="1">
      <alignment vertical="center"/>
      <protection hidden="1"/>
    </xf>
    <xf numFmtId="9" fontId="35" fillId="19" borderId="0" xfId="14" applyNumberFormat="1" applyFont="1" applyFill="1" applyProtection="1">
      <alignment vertical="center"/>
      <protection hidden="1"/>
    </xf>
    <xf numFmtId="9" fontId="35" fillId="21" borderId="0" xfId="14" applyNumberFormat="1" applyFont="1" applyFill="1" applyProtection="1">
      <alignment vertical="center"/>
      <protection hidden="1"/>
    </xf>
    <xf numFmtId="9" fontId="35" fillId="14" borderId="8" xfId="14" applyNumberFormat="1" applyFont="1" applyFill="1" applyBorder="1" applyProtection="1">
      <alignment vertical="center"/>
      <protection hidden="1"/>
    </xf>
    <xf numFmtId="9" fontId="35" fillId="21" borderId="8" xfId="14" applyNumberFormat="1" applyFont="1" applyFill="1" applyBorder="1" applyProtection="1">
      <alignment vertical="center"/>
      <protection hidden="1"/>
    </xf>
    <xf numFmtId="0" fontId="38" fillId="11" borderId="0" xfId="14" applyFont="1" applyFill="1" applyProtection="1">
      <alignment vertical="center"/>
      <protection hidden="1"/>
    </xf>
    <xf numFmtId="9" fontId="35" fillId="11" borderId="0" xfId="16" applyFont="1" applyFill="1" applyBorder="1" applyAlignment="1" applyProtection="1">
      <alignment vertical="center"/>
      <protection hidden="1"/>
    </xf>
    <xf numFmtId="9" fontId="35" fillId="11" borderId="8" xfId="16" applyFont="1" applyFill="1" applyBorder="1" applyAlignment="1" applyProtection="1">
      <alignment vertical="center"/>
      <protection hidden="1"/>
    </xf>
    <xf numFmtId="0" fontId="40" fillId="11" borderId="0" xfId="14" applyFont="1" applyFill="1" applyProtection="1">
      <alignment vertical="center"/>
      <protection hidden="1"/>
    </xf>
    <xf numFmtId="0" fontId="35" fillId="11" borderId="8" xfId="14" applyFont="1" applyFill="1" applyBorder="1" applyProtection="1">
      <alignment vertical="center"/>
      <protection hidden="1"/>
    </xf>
    <xf numFmtId="0" fontId="35" fillId="11" borderId="9" xfId="14" applyFont="1" applyFill="1" applyBorder="1" applyProtection="1">
      <alignment vertical="center"/>
      <protection hidden="1"/>
    </xf>
    <xf numFmtId="9" fontId="35" fillId="19" borderId="10" xfId="14" applyNumberFormat="1" applyFont="1" applyFill="1" applyBorder="1" applyProtection="1">
      <alignment vertical="center"/>
      <protection hidden="1"/>
    </xf>
    <xf numFmtId="9" fontId="35" fillId="21" borderId="10" xfId="14" applyNumberFormat="1" applyFont="1" applyFill="1" applyBorder="1" applyProtection="1">
      <alignment vertical="center"/>
      <protection hidden="1"/>
    </xf>
    <xf numFmtId="0" fontId="35" fillId="11" borderId="10" xfId="14" applyFont="1" applyFill="1" applyBorder="1" applyProtection="1">
      <alignment vertical="center"/>
      <protection hidden="1"/>
    </xf>
    <xf numFmtId="0" fontId="35" fillId="11" borderId="11" xfId="14" applyFont="1" applyFill="1" applyBorder="1" applyProtection="1">
      <alignment vertical="center"/>
      <protection hidden="1"/>
    </xf>
    <xf numFmtId="164" fontId="35" fillId="0" borderId="0" xfId="17" applyFont="1" applyBorder="1" applyAlignment="1" applyProtection="1">
      <alignment vertical="center"/>
      <protection hidden="1"/>
    </xf>
    <xf numFmtId="0" fontId="35" fillId="11" borderId="6" xfId="14" applyFont="1" applyFill="1" applyBorder="1" applyProtection="1">
      <alignment vertical="center"/>
      <protection hidden="1"/>
    </xf>
    <xf numFmtId="0" fontId="35" fillId="11" borderId="0" xfId="14" applyFont="1" applyFill="1" applyAlignment="1" applyProtection="1">
      <alignment horizontal="left" vertical="center"/>
      <protection hidden="1"/>
    </xf>
    <xf numFmtId="9" fontId="35" fillId="12" borderId="7" xfId="16" applyFont="1" applyFill="1" applyBorder="1" applyAlignment="1" applyProtection="1">
      <alignment vertical="center"/>
      <protection hidden="1"/>
    </xf>
    <xf numFmtId="10" fontId="35" fillId="11" borderId="0" xfId="16" applyNumberFormat="1" applyFont="1" applyFill="1" applyBorder="1" applyAlignment="1" applyProtection="1">
      <alignment vertical="center"/>
      <protection hidden="1"/>
    </xf>
    <xf numFmtId="0" fontId="35" fillId="12" borderId="7" xfId="14" applyFont="1" applyFill="1" applyBorder="1" applyAlignment="1" applyProtection="1">
      <alignment horizontal="right" vertical="center"/>
      <protection hidden="1"/>
    </xf>
    <xf numFmtId="0" fontId="43" fillId="11" borderId="0" xfId="14" applyFont="1" applyFill="1" applyProtection="1">
      <alignment vertical="center"/>
      <protection hidden="1"/>
    </xf>
    <xf numFmtId="0" fontId="39" fillId="11" borderId="0" xfId="14" applyFont="1" applyFill="1" applyAlignment="1" applyProtection="1">
      <alignment horizontal="right" vertical="center"/>
      <protection hidden="1"/>
    </xf>
    <xf numFmtId="0" fontId="44" fillId="12" borderId="7" xfId="14" applyFont="1" applyFill="1" applyBorder="1" applyProtection="1">
      <alignment vertical="center"/>
      <protection hidden="1"/>
    </xf>
    <xf numFmtId="9" fontId="44" fillId="12" borderId="0" xfId="14" applyNumberFormat="1" applyFont="1" applyFill="1" applyProtection="1">
      <alignment vertical="center"/>
      <protection hidden="1"/>
    </xf>
    <xf numFmtId="9" fontId="39" fillId="11" borderId="0" xfId="14" applyNumberFormat="1" applyFont="1" applyFill="1" applyProtection="1">
      <alignment vertical="center"/>
      <protection hidden="1"/>
    </xf>
    <xf numFmtId="2" fontId="35" fillId="11" borderId="0" xfId="14" applyNumberFormat="1" applyFont="1" applyFill="1" applyProtection="1">
      <alignment vertical="center"/>
      <protection hidden="1"/>
    </xf>
    <xf numFmtId="0" fontId="44" fillId="12" borderId="9" xfId="14" applyFont="1" applyFill="1" applyBorder="1" applyProtection="1">
      <alignment vertical="center"/>
      <protection hidden="1"/>
    </xf>
    <xf numFmtId="9" fontId="44" fillId="12" borderId="10" xfId="14" applyNumberFormat="1" applyFont="1" applyFill="1" applyBorder="1" applyProtection="1">
      <alignment vertical="center"/>
      <protection hidden="1"/>
    </xf>
    <xf numFmtId="0" fontId="35" fillId="11" borderId="10" xfId="14" applyFont="1" applyFill="1" applyBorder="1" applyAlignment="1" applyProtection="1">
      <alignment horizontal="left" vertical="center"/>
      <protection hidden="1"/>
    </xf>
    <xf numFmtId="0" fontId="35" fillId="15" borderId="7" xfId="14" applyFont="1" applyFill="1" applyBorder="1" applyProtection="1">
      <alignment vertical="center"/>
      <protection hidden="1"/>
    </xf>
    <xf numFmtId="0" fontId="35" fillId="15" borderId="0" xfId="14" applyFont="1" applyFill="1" applyAlignment="1" applyProtection="1">
      <alignment vertical="center" wrapText="1"/>
      <protection hidden="1"/>
    </xf>
    <xf numFmtId="10" fontId="35" fillId="15" borderId="0" xfId="16" applyNumberFormat="1" applyFont="1" applyFill="1" applyAlignment="1" applyProtection="1">
      <alignment vertical="center" wrapText="1"/>
      <protection hidden="1"/>
    </xf>
    <xf numFmtId="0" fontId="35" fillId="11" borderId="0" xfId="14" applyFont="1" applyFill="1" applyAlignment="1" applyProtection="1">
      <alignment vertical="center" wrapText="1"/>
      <protection hidden="1"/>
    </xf>
    <xf numFmtId="0" fontId="38" fillId="10" borderId="4" xfId="14" applyFont="1" applyFill="1" applyBorder="1" applyProtection="1">
      <alignment vertical="center"/>
      <protection hidden="1"/>
    </xf>
    <xf numFmtId="0" fontId="35" fillId="10" borderId="5" xfId="14" applyFont="1" applyFill="1" applyBorder="1" applyProtection="1">
      <alignment vertical="center"/>
      <protection hidden="1"/>
    </xf>
    <xf numFmtId="0" fontId="35" fillId="10" borderId="5" xfId="14" applyFont="1" applyFill="1" applyBorder="1" applyAlignment="1" applyProtection="1">
      <alignment horizontal="left" vertical="center"/>
      <protection hidden="1"/>
    </xf>
    <xf numFmtId="0" fontId="35" fillId="10" borderId="6" xfId="14" applyFont="1" applyFill="1" applyBorder="1" applyProtection="1">
      <alignment vertical="center"/>
      <protection hidden="1"/>
    </xf>
    <xf numFmtId="0" fontId="35" fillId="10" borderId="7" xfId="14" applyFont="1" applyFill="1" applyBorder="1" applyProtection="1">
      <alignment vertical="center"/>
      <protection hidden="1"/>
    </xf>
    <xf numFmtId="0" fontId="35" fillId="10" borderId="0" xfId="14" applyFont="1" applyFill="1" applyProtection="1">
      <alignment vertical="center"/>
      <protection hidden="1"/>
    </xf>
    <xf numFmtId="0" fontId="35" fillId="10" borderId="0" xfId="14" applyFont="1" applyFill="1" applyAlignment="1" applyProtection="1">
      <alignment horizontal="left" vertical="center"/>
      <protection hidden="1"/>
    </xf>
    <xf numFmtId="0" fontId="35" fillId="10" borderId="8" xfId="14" applyFont="1" applyFill="1" applyBorder="1" applyProtection="1">
      <alignment vertical="center"/>
      <protection hidden="1"/>
    </xf>
    <xf numFmtId="0" fontId="35" fillId="10" borderId="0" xfId="14" applyFont="1" applyFill="1" applyAlignment="1" applyProtection="1">
      <alignment horizontal="right" vertical="center"/>
      <protection hidden="1"/>
    </xf>
    <xf numFmtId="0" fontId="43" fillId="10" borderId="0" xfId="14" applyFont="1" applyFill="1" applyProtection="1">
      <alignment vertical="center"/>
      <protection hidden="1"/>
    </xf>
    <xf numFmtId="0" fontId="39" fillId="10" borderId="0" xfId="14" applyFont="1" applyFill="1" applyAlignment="1" applyProtection="1">
      <alignment horizontal="right" vertical="center"/>
      <protection hidden="1"/>
    </xf>
    <xf numFmtId="0" fontId="43" fillId="12" borderId="7" xfId="14" applyFont="1" applyFill="1" applyBorder="1" applyProtection="1">
      <alignment vertical="center"/>
      <protection hidden="1"/>
    </xf>
    <xf numFmtId="9" fontId="43" fillId="12" borderId="0" xfId="14" applyNumberFormat="1" applyFont="1" applyFill="1" applyProtection="1">
      <alignment vertical="center"/>
      <protection hidden="1"/>
    </xf>
    <xf numFmtId="9" fontId="39" fillId="16" borderId="0" xfId="14" applyNumberFormat="1" applyFont="1" applyFill="1" applyProtection="1">
      <alignment vertical="center"/>
      <protection hidden="1"/>
    </xf>
    <xf numFmtId="0" fontId="39" fillId="16" borderId="0" xfId="14" applyFont="1" applyFill="1" applyProtection="1">
      <alignment vertical="center"/>
      <protection hidden="1"/>
    </xf>
    <xf numFmtId="2" fontId="35" fillId="10" borderId="0" xfId="14" applyNumberFormat="1" applyFont="1" applyFill="1" applyProtection="1">
      <alignment vertical="center"/>
      <protection hidden="1"/>
    </xf>
    <xf numFmtId="0" fontId="43" fillId="12" borderId="9" xfId="14" applyFont="1" applyFill="1" applyBorder="1" applyProtection="1">
      <alignment vertical="center"/>
      <protection hidden="1"/>
    </xf>
    <xf numFmtId="9" fontId="43" fillId="12" borderId="10" xfId="14" applyNumberFormat="1" applyFont="1" applyFill="1" applyBorder="1" applyProtection="1">
      <alignment vertical="center"/>
      <protection hidden="1"/>
    </xf>
    <xf numFmtId="0" fontId="39" fillId="16" borderId="10" xfId="14" applyFont="1" applyFill="1" applyBorder="1" applyProtection="1">
      <alignment vertical="center"/>
      <protection hidden="1"/>
    </xf>
    <xf numFmtId="0" fontId="35" fillId="10" borderId="10" xfId="14" applyFont="1" applyFill="1" applyBorder="1" applyProtection="1">
      <alignment vertical="center"/>
      <protection hidden="1"/>
    </xf>
    <xf numFmtId="0" fontId="35" fillId="10" borderId="10" xfId="14" applyFont="1" applyFill="1" applyBorder="1" applyAlignment="1" applyProtection="1">
      <alignment horizontal="left" vertical="center"/>
      <protection hidden="1"/>
    </xf>
    <xf numFmtId="0" fontId="35" fillId="10" borderId="11" xfId="14" applyFont="1" applyFill="1" applyBorder="1" applyProtection="1">
      <alignment vertical="center"/>
      <protection hidden="1"/>
    </xf>
    <xf numFmtId="9" fontId="39" fillId="16" borderId="10" xfId="14" applyNumberFormat="1" applyFont="1" applyFill="1" applyBorder="1" applyProtection="1">
      <alignment vertical="center"/>
      <protection hidden="1"/>
    </xf>
    <xf numFmtId="0" fontId="35" fillId="12" borderId="4" xfId="14" applyFont="1" applyFill="1" applyBorder="1" applyProtection="1">
      <alignment vertical="center"/>
      <protection hidden="1"/>
    </xf>
    <xf numFmtId="0" fontId="35" fillId="12" borderId="5" xfId="14" applyFont="1" applyFill="1" applyBorder="1" applyProtection="1">
      <alignment vertical="center"/>
      <protection hidden="1"/>
    </xf>
    <xf numFmtId="0" fontId="35" fillId="12" borderId="6" xfId="14" applyFont="1" applyFill="1" applyBorder="1" applyProtection="1">
      <alignment vertical="center"/>
      <protection hidden="1"/>
    </xf>
    <xf numFmtId="0" fontId="35" fillId="12" borderId="7" xfId="14" applyFont="1" applyFill="1" applyBorder="1" applyProtection="1">
      <alignment vertical="center"/>
      <protection hidden="1"/>
    </xf>
    <xf numFmtId="10" fontId="35" fillId="12" borderId="0" xfId="16" applyNumberFormat="1" applyFont="1" applyFill="1" applyBorder="1" applyAlignment="1" applyProtection="1">
      <alignment vertical="center"/>
      <protection hidden="1"/>
    </xf>
    <xf numFmtId="0" fontId="35" fillId="12" borderId="0" xfId="14" applyFont="1" applyFill="1" applyProtection="1">
      <alignment vertical="center"/>
      <protection hidden="1"/>
    </xf>
    <xf numFmtId="9" fontId="35" fillId="12" borderId="0" xfId="14" applyNumberFormat="1" applyFont="1" applyFill="1" applyProtection="1">
      <alignment vertical="center"/>
      <protection hidden="1"/>
    </xf>
    <xf numFmtId="0" fontId="35" fillId="12" borderId="8" xfId="14" applyFont="1" applyFill="1" applyBorder="1" applyProtection="1">
      <alignment vertical="center"/>
      <protection hidden="1"/>
    </xf>
    <xf numFmtId="10" fontId="35" fillId="12" borderId="0" xfId="14" applyNumberFormat="1" applyFont="1" applyFill="1" applyProtection="1">
      <alignment vertical="center"/>
      <protection hidden="1"/>
    </xf>
    <xf numFmtId="0" fontId="35" fillId="12" borderId="9" xfId="14" applyFont="1" applyFill="1" applyBorder="1" applyProtection="1">
      <alignment vertical="center"/>
      <protection hidden="1"/>
    </xf>
    <xf numFmtId="10" fontId="35" fillId="12" borderId="10" xfId="16" applyNumberFormat="1" applyFont="1" applyFill="1" applyBorder="1" applyAlignment="1" applyProtection="1">
      <alignment vertical="center"/>
      <protection hidden="1"/>
    </xf>
    <xf numFmtId="0" fontId="35" fillId="12" borderId="10" xfId="14" applyFont="1" applyFill="1" applyBorder="1" applyProtection="1">
      <alignment vertical="center"/>
      <protection hidden="1"/>
    </xf>
    <xf numFmtId="10" fontId="35" fillId="12" borderId="10" xfId="14" applyNumberFormat="1" applyFont="1" applyFill="1" applyBorder="1" applyProtection="1">
      <alignment vertical="center"/>
      <protection hidden="1"/>
    </xf>
    <xf numFmtId="0" fontId="35" fillId="12" borderId="11" xfId="14" applyFont="1" applyFill="1" applyBorder="1" applyProtection="1">
      <alignment vertical="center"/>
      <protection hidden="1"/>
    </xf>
    <xf numFmtId="0" fontId="23" fillId="8" borderId="3" xfId="1" applyFont="1" applyFill="1" applyBorder="1" applyAlignment="1" applyProtection="1">
      <alignment horizontal="center" vertical="center"/>
    </xf>
    <xf numFmtId="0" fontId="35" fillId="7" borderId="25" xfId="14" applyFont="1" applyFill="1" applyBorder="1" applyAlignment="1" applyProtection="1">
      <alignment horizontal="left" vertical="center"/>
      <protection hidden="1"/>
    </xf>
    <xf numFmtId="0" fontId="35" fillId="7" borderId="26" xfId="14" applyFont="1" applyFill="1" applyBorder="1" applyAlignment="1" applyProtection="1">
      <alignment horizontal="left" vertical="center"/>
      <protection hidden="1"/>
    </xf>
    <xf numFmtId="0" fontId="35" fillId="7" borderId="27" xfId="14" applyFont="1" applyFill="1" applyBorder="1" applyAlignment="1" applyProtection="1">
      <alignment horizontal="left" vertical="center"/>
      <protection hidden="1"/>
    </xf>
    <xf numFmtId="0" fontId="37" fillId="23" borderId="0" xfId="14" applyFont="1" applyFill="1" applyAlignment="1" applyProtection="1">
      <alignment horizontal="right" vertical="center"/>
      <protection locked="0"/>
    </xf>
    <xf numFmtId="3" fontId="35" fillId="23" borderId="0" xfId="14" applyNumberFormat="1" applyFont="1" applyFill="1" applyProtection="1">
      <alignment vertical="center"/>
      <protection hidden="1"/>
    </xf>
    <xf numFmtId="0" fontId="38" fillId="7" borderId="24" xfId="14" applyFont="1" applyFill="1" applyBorder="1" applyAlignment="1" applyProtection="1">
      <alignment horizontal="center" vertical="center"/>
      <protection hidden="1"/>
    </xf>
    <xf numFmtId="0" fontId="68" fillId="0" borderId="0" xfId="0" applyFont="1">
      <alignment vertical="center"/>
    </xf>
    <xf numFmtId="9" fontId="35" fillId="0" borderId="18" xfId="0" applyNumberFormat="1" applyFont="1" applyBorder="1" applyAlignment="1" applyProtection="1">
      <alignment horizontal="center" vertical="center" shrinkToFit="1"/>
      <protection hidden="1"/>
    </xf>
    <xf numFmtId="9" fontId="35" fillId="0" borderId="19" xfId="0" applyNumberFormat="1" applyFont="1" applyBorder="1" applyAlignment="1" applyProtection="1">
      <alignment horizontal="center" vertical="center" shrinkToFit="1"/>
      <protection hidden="1"/>
    </xf>
    <xf numFmtId="10" fontId="35" fillId="0" borderId="19" xfId="0" applyNumberFormat="1" applyFont="1" applyBorder="1" applyAlignment="1" applyProtection="1">
      <alignment horizontal="center" vertical="center" shrinkToFit="1"/>
      <protection hidden="1"/>
    </xf>
    <xf numFmtId="0" fontId="46" fillId="10" borderId="20" xfId="0" applyFont="1" applyFill="1" applyBorder="1" applyAlignment="1" applyProtection="1">
      <alignment horizontal="center" vertical="center" shrinkToFit="1"/>
      <protection hidden="1"/>
    </xf>
    <xf numFmtId="9" fontId="35" fillId="0" borderId="16" xfId="0" applyNumberFormat="1" applyFont="1" applyBorder="1" applyAlignment="1" applyProtection="1">
      <alignment horizontal="center" vertical="center" shrinkToFit="1"/>
      <protection hidden="1"/>
    </xf>
    <xf numFmtId="10" fontId="35" fillId="0" borderId="16" xfId="0" applyNumberFormat="1" applyFont="1" applyBorder="1" applyAlignment="1" applyProtection="1">
      <alignment horizontal="center" vertical="center" shrinkToFit="1"/>
      <protection hidden="1"/>
    </xf>
    <xf numFmtId="0" fontId="35" fillId="10" borderId="16" xfId="0" applyFont="1" applyFill="1" applyBorder="1" applyAlignment="1" applyProtection="1">
      <alignment horizontal="center" vertical="center" shrinkToFit="1"/>
      <protection hidden="1"/>
    </xf>
    <xf numFmtId="10" fontId="35" fillId="0" borderId="18" xfId="0" applyNumberFormat="1" applyFont="1" applyBorder="1" applyAlignment="1" applyProtection="1">
      <alignment horizontal="center" vertical="center" shrinkToFit="1"/>
      <protection hidden="1"/>
    </xf>
    <xf numFmtId="0" fontId="69" fillId="0" borderId="0" xfId="14" applyFont="1">
      <alignment vertical="center"/>
    </xf>
    <xf numFmtId="0" fontId="47" fillId="0" borderId="28" xfId="14" applyFont="1" applyBorder="1" applyAlignment="1"/>
    <xf numFmtId="0" fontId="69" fillId="0" borderId="28" xfId="14" applyFont="1" applyBorder="1" applyAlignment="1">
      <alignment horizontal="left"/>
    </xf>
    <xf numFmtId="0" fontId="69" fillId="0" borderId="28" xfId="14" applyFont="1" applyBorder="1" applyAlignment="1"/>
    <xf numFmtId="0" fontId="1" fillId="0" borderId="0" xfId="2" applyFont="1" applyAlignment="1" applyProtection="1">
      <alignment horizontal="left" vertical="center" indent="1"/>
      <protection hidden="1"/>
    </xf>
    <xf numFmtId="0" fontId="33" fillId="0" borderId="13" xfId="2" applyFont="1" applyBorder="1" applyAlignment="1" applyProtection="1">
      <alignment horizontal="left" vertical="center" indent="1"/>
      <protection hidden="1"/>
    </xf>
    <xf numFmtId="0" fontId="33" fillId="0" borderId="14" xfId="2" applyFont="1" applyBorder="1" applyAlignment="1" applyProtection="1">
      <alignment horizontal="left" vertical="center" indent="1"/>
      <protection hidden="1"/>
    </xf>
    <xf numFmtId="4" fontId="72" fillId="0" borderId="15" xfId="3" applyNumberFormat="1" applyFont="1" applyBorder="1" applyProtection="1">
      <protection hidden="1"/>
    </xf>
    <xf numFmtId="0" fontId="33" fillId="0" borderId="0" xfId="2" applyFont="1" applyAlignment="1" applyProtection="1">
      <alignment horizontal="left" vertical="center" indent="1"/>
      <protection hidden="1"/>
    </xf>
    <xf numFmtId="165" fontId="47" fillId="10" borderId="0" xfId="12" applyNumberFormat="1" applyFont="1" applyFill="1" applyBorder="1" applyAlignment="1" applyProtection="1">
      <alignment horizontal="center"/>
      <protection hidden="1"/>
    </xf>
    <xf numFmtId="4" fontId="76" fillId="10" borderId="13" xfId="3" applyNumberFormat="1" applyFont="1" applyFill="1" applyBorder="1" applyAlignment="1" applyProtection="1">
      <alignment horizontal="left" indent="1"/>
      <protection hidden="1"/>
    </xf>
    <xf numFmtId="4" fontId="2" fillId="0" borderId="0" xfId="3" applyNumberFormat="1" applyFont="1" applyProtection="1">
      <protection hidden="1"/>
    </xf>
    <xf numFmtId="4" fontId="15" fillId="10" borderId="14" xfId="3" applyNumberFormat="1" applyFill="1" applyBorder="1" applyProtection="1">
      <protection hidden="1"/>
    </xf>
    <xf numFmtId="4" fontId="2" fillId="18" borderId="13" xfId="3" applyNumberFormat="1" applyFont="1" applyFill="1" applyBorder="1" applyAlignment="1" applyProtection="1">
      <alignment horizontal="left" indent="1"/>
      <protection hidden="1"/>
    </xf>
    <xf numFmtId="4" fontId="15" fillId="18" borderId="14" xfId="3" applyNumberFormat="1" applyFill="1" applyBorder="1" applyProtection="1">
      <protection hidden="1"/>
    </xf>
    <xf numFmtId="0" fontId="3" fillId="0" borderId="13" xfId="2" applyFont="1" applyBorder="1" applyAlignment="1" applyProtection="1">
      <alignment horizontal="left" vertical="center" indent="1"/>
      <protection hidden="1"/>
    </xf>
    <xf numFmtId="0" fontId="3" fillId="0" borderId="14" xfId="2" applyFont="1" applyBorder="1" applyAlignment="1" applyProtection="1">
      <alignment horizontal="left" vertical="center" indent="1"/>
      <protection hidden="1"/>
    </xf>
    <xf numFmtId="0" fontId="77" fillId="0" borderId="0" xfId="14" applyFont="1">
      <alignment vertical="center"/>
    </xf>
    <xf numFmtId="0" fontId="78" fillId="0" borderId="0" xfId="14" applyFont="1">
      <alignment vertical="center"/>
    </xf>
    <xf numFmtId="0" fontId="48" fillId="25" borderId="0" xfId="14" applyFont="1" applyFill="1">
      <alignment vertical="center"/>
    </xf>
    <xf numFmtId="0" fontId="69" fillId="11" borderId="0" xfId="18" applyFont="1" applyFill="1" applyAlignment="1">
      <alignment vertical="top" wrapText="1"/>
    </xf>
    <xf numFmtId="0" fontId="69" fillId="12" borderId="0" xfId="18" applyFont="1" applyFill="1" applyAlignment="1">
      <alignment vertical="top" wrapText="1"/>
    </xf>
    <xf numFmtId="0" fontId="69" fillId="10" borderId="0" xfId="18" applyFont="1" applyFill="1" applyAlignment="1">
      <alignment vertical="top" wrapText="1"/>
    </xf>
    <xf numFmtId="0" fontId="69" fillId="26" borderId="0" xfId="18" applyFont="1" applyFill="1" applyAlignment="1">
      <alignment vertical="top" wrapText="1"/>
    </xf>
    <xf numFmtId="0" fontId="69" fillId="0" borderId="0" xfId="14" applyFont="1" applyAlignment="1">
      <alignment vertical="center" wrapText="1"/>
    </xf>
    <xf numFmtId="0" fontId="8" fillId="18" borderId="40" xfId="0" applyFont="1" applyFill="1" applyBorder="1" applyAlignment="1" applyProtection="1">
      <alignment horizontal="left" vertical="center" indent="1"/>
      <protection hidden="1"/>
    </xf>
    <xf numFmtId="10" fontId="47" fillId="10" borderId="44" xfId="12" applyNumberFormat="1" applyFont="1" applyFill="1" applyBorder="1" applyAlignment="1" applyProtection="1">
      <alignment horizontal="center"/>
      <protection hidden="1"/>
    </xf>
    <xf numFmtId="165" fontId="47" fillId="10" borderId="44" xfId="12" applyNumberFormat="1" applyFont="1" applyFill="1" applyBorder="1" applyAlignment="1" applyProtection="1">
      <alignment horizontal="center"/>
      <protection hidden="1"/>
    </xf>
    <xf numFmtId="0" fontId="8" fillId="18" borderId="45" xfId="0" applyFont="1" applyFill="1" applyBorder="1" applyAlignment="1" applyProtection="1">
      <alignment horizontal="left" vertical="center" indent="1"/>
      <protection hidden="1"/>
    </xf>
    <xf numFmtId="165" fontId="47" fillId="10" borderId="46" xfId="12" applyNumberFormat="1" applyFont="1" applyFill="1" applyBorder="1" applyAlignment="1" applyProtection="1">
      <alignment horizontal="center"/>
      <protection hidden="1"/>
    </xf>
    <xf numFmtId="0" fontId="8" fillId="18" borderId="47" xfId="0" applyFont="1" applyFill="1" applyBorder="1" applyAlignment="1" applyProtection="1">
      <alignment horizontal="left" vertical="center" indent="1"/>
      <protection hidden="1"/>
    </xf>
    <xf numFmtId="165" fontId="47" fillId="10" borderId="48" xfId="12" applyNumberFormat="1" applyFont="1" applyFill="1" applyBorder="1" applyAlignment="1" applyProtection="1">
      <alignment horizontal="center"/>
      <protection hidden="1"/>
    </xf>
    <xf numFmtId="165" fontId="47" fillId="10" borderId="49" xfId="12" applyNumberFormat="1" applyFont="1" applyFill="1" applyBorder="1" applyAlignment="1" applyProtection="1">
      <alignment horizontal="center"/>
      <protection hidden="1"/>
    </xf>
    <xf numFmtId="0" fontId="8" fillId="18" borderId="37" xfId="0" applyFont="1" applyFill="1" applyBorder="1" applyAlignment="1" applyProtection="1">
      <alignment horizontal="left" vertical="center" indent="1"/>
      <protection hidden="1"/>
    </xf>
    <xf numFmtId="10" fontId="47" fillId="10" borderId="50" xfId="12" applyNumberFormat="1" applyFont="1" applyFill="1" applyBorder="1" applyAlignment="1" applyProtection="1">
      <alignment horizontal="center"/>
      <protection hidden="1"/>
    </xf>
    <xf numFmtId="165" fontId="47" fillId="10" borderId="50" xfId="12" applyNumberFormat="1" applyFont="1" applyFill="1" applyBorder="1" applyAlignment="1" applyProtection="1">
      <alignment horizontal="center"/>
      <protection hidden="1"/>
    </xf>
    <xf numFmtId="0" fontId="8" fillId="18" borderId="51" xfId="0" applyFont="1" applyFill="1" applyBorder="1" applyAlignment="1" applyProtection="1">
      <alignment horizontal="left" vertical="center" indent="1"/>
      <protection hidden="1"/>
    </xf>
    <xf numFmtId="165" fontId="47" fillId="10" borderId="52" xfId="12" applyNumberFormat="1" applyFont="1" applyFill="1" applyBorder="1" applyAlignment="1" applyProtection="1">
      <alignment horizontal="center"/>
      <protection hidden="1"/>
    </xf>
    <xf numFmtId="0" fontId="8" fillId="18" borderId="53" xfId="0" applyFont="1" applyFill="1" applyBorder="1" applyAlignment="1" applyProtection="1">
      <alignment horizontal="left" vertical="center" indent="1"/>
      <protection hidden="1"/>
    </xf>
    <xf numFmtId="165" fontId="47" fillId="10" borderId="54" xfId="12" applyNumberFormat="1" applyFont="1" applyFill="1" applyBorder="1" applyAlignment="1" applyProtection="1">
      <alignment horizontal="center"/>
      <protection hidden="1"/>
    </xf>
    <xf numFmtId="165" fontId="47" fillId="10" borderId="55" xfId="12" applyNumberFormat="1" applyFont="1" applyFill="1" applyBorder="1" applyAlignment="1" applyProtection="1">
      <alignment horizontal="center"/>
      <protection hidden="1"/>
    </xf>
    <xf numFmtId="4" fontId="80" fillId="0" borderId="0" xfId="3" applyNumberFormat="1" applyFont="1" applyProtection="1">
      <protection hidden="1"/>
    </xf>
    <xf numFmtId="0" fontId="35" fillId="14" borderId="36" xfId="0" applyFont="1" applyFill="1" applyBorder="1" applyAlignment="1" applyProtection="1">
      <alignment horizontal="center" vertical="center"/>
      <protection hidden="1"/>
    </xf>
    <xf numFmtId="4" fontId="15" fillId="0" borderId="0" xfId="3" applyNumberFormat="1" applyAlignment="1" applyProtection="1">
      <alignment vertical="center"/>
      <protection hidden="1"/>
    </xf>
    <xf numFmtId="0" fontId="79" fillId="20" borderId="66" xfId="0" applyFont="1" applyFill="1" applyBorder="1" applyAlignment="1" applyProtection="1">
      <alignment horizontal="left" vertical="center" indent="1"/>
      <protection hidden="1"/>
    </xf>
    <xf numFmtId="0" fontId="79" fillId="20" borderId="38" xfId="0" applyFont="1" applyFill="1" applyBorder="1" applyAlignment="1" applyProtection="1">
      <alignment horizontal="left" vertical="center" indent="1"/>
      <protection hidden="1"/>
    </xf>
    <xf numFmtId="4" fontId="83" fillId="0" borderId="0" xfId="3" applyNumberFormat="1" applyFont="1" applyProtection="1">
      <protection hidden="1"/>
    </xf>
    <xf numFmtId="0" fontId="78" fillId="0" borderId="28" xfId="14" applyFont="1" applyBorder="1" applyAlignment="1">
      <alignment horizontal="left" vertical="top"/>
    </xf>
    <xf numFmtId="0" fontId="78" fillId="0" borderId="28" xfId="14" applyFont="1" applyBorder="1" applyAlignment="1">
      <alignment horizontal="left" vertical="top" wrapText="1"/>
    </xf>
    <xf numFmtId="0" fontId="55" fillId="10" borderId="0" xfId="19" applyFont="1" applyFill="1">
      <alignment vertical="center"/>
    </xf>
    <xf numFmtId="0" fontId="55" fillId="10" borderId="70" xfId="19" applyFont="1" applyFill="1" applyBorder="1">
      <alignment vertical="center"/>
    </xf>
    <xf numFmtId="0" fontId="62" fillId="10" borderId="71" xfId="19" applyFont="1" applyFill="1" applyBorder="1" applyAlignment="1">
      <alignment horizontal="left" vertical="center" indent="1"/>
    </xf>
    <xf numFmtId="0" fontId="62" fillId="10" borderId="71" xfId="8" applyFont="1" applyFill="1" applyBorder="1" applyAlignment="1">
      <alignment horizontal="left" vertical="center" indent="1"/>
    </xf>
    <xf numFmtId="0" fontId="57" fillId="10" borderId="72" xfId="8" applyFont="1" applyFill="1" applyBorder="1">
      <alignment vertical="center"/>
    </xf>
    <xf numFmtId="0" fontId="55" fillId="10" borderId="72" xfId="8" applyFont="1" applyFill="1" applyBorder="1">
      <alignment vertical="center"/>
    </xf>
    <xf numFmtId="0" fontId="14" fillId="10" borderId="71" xfId="8" applyFill="1" applyBorder="1">
      <alignment vertical="center"/>
    </xf>
    <xf numFmtId="0" fontId="14" fillId="10" borderId="72" xfId="8" applyFill="1" applyBorder="1">
      <alignment vertical="center"/>
    </xf>
    <xf numFmtId="0" fontId="33" fillId="0" borderId="0" xfId="8" applyFont="1">
      <alignment vertical="center"/>
    </xf>
    <xf numFmtId="0" fontId="89" fillId="0" borderId="0" xfId="21" applyFont="1" applyAlignment="1">
      <alignment horizontal="center" vertical="center"/>
    </xf>
    <xf numFmtId="0" fontId="60" fillId="0" borderId="0" xfId="21" applyFont="1" applyAlignment="1">
      <alignment horizontal="center" vertical="center"/>
    </xf>
    <xf numFmtId="0" fontId="26" fillId="29" borderId="0" xfId="1" applyFont="1" applyFill="1" applyBorder="1" applyAlignment="1" applyProtection="1">
      <alignment horizontal="center" vertical="center"/>
    </xf>
    <xf numFmtId="0" fontId="88" fillId="10" borderId="69" xfId="19" applyFont="1" applyFill="1" applyBorder="1" applyAlignment="1">
      <alignment horizontal="left" vertical="center" indent="1"/>
    </xf>
    <xf numFmtId="0" fontId="90" fillId="10" borderId="70" xfId="19" applyFont="1" applyFill="1" applyBorder="1">
      <alignment vertical="center"/>
    </xf>
    <xf numFmtId="0" fontId="85" fillId="30" borderId="68" xfId="1" applyFont="1" applyFill="1" applyBorder="1" applyAlignment="1" applyProtection="1">
      <alignment horizontal="center" vertical="center"/>
    </xf>
    <xf numFmtId="0" fontId="73" fillId="10" borderId="72" xfId="21" applyFont="1" applyFill="1" applyBorder="1" applyAlignment="1">
      <alignment horizontal="center"/>
    </xf>
    <xf numFmtId="0" fontId="91" fillId="10" borderId="72" xfId="8" applyFont="1" applyFill="1" applyBorder="1" applyAlignment="1">
      <alignment horizontal="left" vertical="center" indent="2"/>
    </xf>
    <xf numFmtId="0" fontId="91" fillId="10" borderId="75" xfId="8" applyFont="1" applyFill="1" applyBorder="1" applyAlignment="1">
      <alignment horizontal="left" vertical="center" indent="2"/>
    </xf>
    <xf numFmtId="0" fontId="67" fillId="0" borderId="0" xfId="14" applyFont="1" applyAlignment="1">
      <alignment horizontal="left" vertical="center" indent="1"/>
    </xf>
    <xf numFmtId="0" fontId="67" fillId="0" borderId="0" xfId="14" applyFont="1">
      <alignment vertical="center"/>
    </xf>
    <xf numFmtId="0" fontId="88" fillId="10" borderId="0" xfId="19" applyFont="1" applyFill="1" applyAlignment="1">
      <alignment horizontal="left" vertical="center" indent="1"/>
    </xf>
    <xf numFmtId="0" fontId="90" fillId="10" borderId="0" xfId="8" applyFont="1" applyFill="1">
      <alignment vertical="center"/>
    </xf>
    <xf numFmtId="0" fontId="91" fillId="10" borderId="0" xfId="8" applyFont="1" applyFill="1" applyAlignment="1">
      <alignment horizontal="left" vertical="center" indent="2"/>
    </xf>
    <xf numFmtId="4" fontId="94" fillId="0" borderId="0" xfId="3" applyNumberFormat="1" applyFont="1" applyAlignment="1" applyProtection="1">
      <alignment horizontal="right" indent="1"/>
      <protection hidden="1"/>
    </xf>
    <xf numFmtId="0" fontId="95" fillId="0" borderId="0" xfId="7" applyFont="1" applyAlignment="1" applyProtection="1">
      <alignment horizontal="right"/>
      <protection hidden="1"/>
    </xf>
    <xf numFmtId="4" fontId="94" fillId="0" borderId="0" xfId="3" applyNumberFormat="1" applyFont="1" applyAlignment="1" applyProtection="1">
      <alignment horizontal="right"/>
      <protection hidden="1"/>
    </xf>
    <xf numFmtId="0" fontId="92" fillId="0" borderId="0" xfId="0" applyFont="1" applyProtection="1">
      <alignment vertical="center"/>
      <protection hidden="1"/>
    </xf>
    <xf numFmtId="0" fontId="92" fillId="0" borderId="0" xfId="14" applyFont="1" applyProtection="1">
      <alignment vertical="center"/>
      <protection hidden="1"/>
    </xf>
    <xf numFmtId="0" fontId="41" fillId="28" borderId="12" xfId="0" applyFont="1" applyFill="1" applyBorder="1" applyAlignment="1" applyProtection="1">
      <alignment horizontal="center" vertical="center" wrapText="1"/>
      <protection hidden="1"/>
    </xf>
    <xf numFmtId="0" fontId="41" fillId="28" borderId="12" xfId="14" applyFont="1" applyFill="1" applyBorder="1" applyAlignment="1" applyProtection="1">
      <alignment horizontal="center" vertical="center" wrapText="1"/>
      <protection hidden="1"/>
    </xf>
    <xf numFmtId="0" fontId="35" fillId="18" borderId="17" xfId="0" applyFont="1" applyFill="1" applyBorder="1" applyAlignment="1" applyProtection="1">
      <alignment horizontal="center" vertical="center"/>
      <protection hidden="1"/>
    </xf>
    <xf numFmtId="0" fontId="35" fillId="18" borderId="12" xfId="0" applyFont="1" applyFill="1" applyBorder="1" applyAlignment="1" applyProtection="1">
      <alignment horizontal="left" vertical="center" indent="1"/>
      <protection hidden="1"/>
    </xf>
    <xf numFmtId="0" fontId="35" fillId="18" borderId="13" xfId="0" applyFont="1" applyFill="1" applyBorder="1" applyAlignment="1" applyProtection="1">
      <alignment horizontal="left" vertical="center" indent="1"/>
      <protection hidden="1"/>
    </xf>
    <xf numFmtId="0" fontId="35" fillId="18" borderId="17" xfId="14" applyFont="1" applyFill="1" applyBorder="1" applyAlignment="1" applyProtection="1">
      <alignment horizontal="center" vertical="center"/>
      <protection hidden="1"/>
    </xf>
    <xf numFmtId="0" fontId="35" fillId="18" borderId="12" xfId="14" applyFont="1" applyFill="1" applyBorder="1" applyAlignment="1" applyProtection="1">
      <alignment horizontal="left" vertical="center" indent="1"/>
      <protection hidden="1"/>
    </xf>
    <xf numFmtId="0" fontId="35" fillId="18" borderId="13" xfId="14" applyFont="1" applyFill="1" applyBorder="1" applyAlignment="1" applyProtection="1">
      <alignment horizontal="left" vertical="center" indent="1"/>
      <protection hidden="1"/>
    </xf>
    <xf numFmtId="165" fontId="48" fillId="31" borderId="12" xfId="12" applyNumberFormat="1" applyFont="1" applyFill="1" applyBorder="1" applyAlignment="1" applyProtection="1">
      <alignment horizontal="center" vertical="center"/>
      <protection locked="0"/>
    </xf>
    <xf numFmtId="165" fontId="48" fillId="31" borderId="50" xfId="12" applyNumberFormat="1" applyFont="1" applyFill="1" applyBorder="1" applyAlignment="1" applyProtection="1">
      <alignment horizontal="center" vertical="center"/>
      <protection locked="0"/>
    </xf>
    <xf numFmtId="0" fontId="79" fillId="28" borderId="35" xfId="0" applyFont="1" applyFill="1" applyBorder="1" applyAlignment="1" applyProtection="1">
      <alignment horizontal="left" vertical="center" indent="1"/>
      <protection hidden="1"/>
    </xf>
    <xf numFmtId="0" fontId="79" fillId="28" borderId="64" xfId="0" applyFont="1" applyFill="1" applyBorder="1" applyAlignment="1" applyProtection="1">
      <alignment horizontal="left" vertical="center" indent="1"/>
      <protection hidden="1"/>
    </xf>
    <xf numFmtId="0" fontId="88" fillId="18" borderId="57" xfId="7" applyFont="1" applyFill="1" applyBorder="1" applyAlignment="1" applyProtection="1">
      <alignment horizontal="left"/>
      <protection hidden="1"/>
    </xf>
    <xf numFmtId="0" fontId="44" fillId="18" borderId="57" xfId="0" applyFont="1" applyFill="1" applyBorder="1" applyAlignment="1" applyProtection="1">
      <alignment horizontal="center" vertical="center"/>
      <protection hidden="1"/>
    </xf>
    <xf numFmtId="0" fontId="35" fillId="18" borderId="57" xfId="0" applyFont="1" applyFill="1" applyBorder="1" applyAlignment="1" applyProtection="1">
      <alignment horizontal="center" vertical="center"/>
      <protection hidden="1"/>
    </xf>
    <xf numFmtId="0" fontId="88" fillId="18" borderId="22" xfId="7" applyFont="1" applyFill="1" applyBorder="1" applyAlignment="1" applyProtection="1">
      <alignment horizontal="left"/>
      <protection hidden="1"/>
    </xf>
    <xf numFmtId="0" fontId="44" fillId="18" borderId="22" xfId="0" applyFont="1" applyFill="1" applyBorder="1" applyAlignment="1" applyProtection="1">
      <alignment horizontal="center" vertical="center"/>
      <protection hidden="1"/>
    </xf>
    <xf numFmtId="0" fontId="35" fillId="18" borderId="22" xfId="0" applyFont="1" applyFill="1" applyBorder="1" applyAlignment="1" applyProtection="1">
      <alignment horizontal="center" vertical="center"/>
      <protection hidden="1"/>
    </xf>
    <xf numFmtId="0" fontId="35" fillId="18" borderId="65" xfId="0" applyFont="1" applyFill="1" applyBorder="1" applyAlignment="1" applyProtection="1">
      <alignment horizontal="center" vertical="center"/>
      <protection hidden="1"/>
    </xf>
    <xf numFmtId="0" fontId="75" fillId="18" borderId="56" xfId="7" applyFont="1" applyFill="1" applyBorder="1" applyAlignment="1" applyProtection="1">
      <alignment horizontal="left"/>
      <protection hidden="1"/>
    </xf>
    <xf numFmtId="0" fontId="35" fillId="18" borderId="56" xfId="0" applyFont="1" applyFill="1" applyBorder="1" applyAlignment="1" applyProtection="1">
      <alignment horizontal="center" vertical="center"/>
      <protection hidden="1"/>
    </xf>
    <xf numFmtId="0" fontId="74" fillId="18" borderId="56" xfId="0" applyFont="1" applyFill="1" applyBorder="1" applyAlignment="1" applyProtection="1">
      <alignment horizontal="center" vertical="center"/>
      <protection hidden="1"/>
    </xf>
    <xf numFmtId="0" fontId="35" fillId="18" borderId="39" xfId="0" applyFont="1" applyFill="1" applyBorder="1" applyAlignment="1" applyProtection="1">
      <alignment horizontal="center" vertical="center"/>
      <protection hidden="1"/>
    </xf>
    <xf numFmtId="0" fontId="75" fillId="18" borderId="22" xfId="7" applyFont="1" applyFill="1" applyBorder="1" applyAlignment="1" applyProtection="1">
      <alignment horizontal="left"/>
      <protection hidden="1"/>
    </xf>
    <xf numFmtId="0" fontId="35" fillId="18" borderId="67" xfId="0" applyFont="1" applyFill="1" applyBorder="1" applyAlignment="1" applyProtection="1">
      <alignment horizontal="center" vertical="center"/>
      <protection hidden="1"/>
    </xf>
    <xf numFmtId="165" fontId="48" fillId="31" borderId="44" xfId="12" applyNumberFormat="1" applyFont="1" applyFill="1" applyBorder="1" applyAlignment="1" applyProtection="1">
      <alignment horizontal="center" vertical="center"/>
      <protection locked="0"/>
    </xf>
    <xf numFmtId="0" fontId="97" fillId="0" borderId="0" xfId="0" applyFont="1" applyAlignment="1" applyProtection="1">
      <alignment horizontal="right" vertical="center"/>
      <protection hidden="1"/>
    </xf>
    <xf numFmtId="0" fontId="97" fillId="0" borderId="0" xfId="14" applyFont="1" applyAlignment="1" applyProtection="1">
      <alignment horizontal="right" vertical="center"/>
      <protection hidden="1"/>
    </xf>
    <xf numFmtId="0" fontId="35" fillId="18" borderId="36" xfId="0" applyFont="1" applyFill="1" applyBorder="1" applyAlignment="1" applyProtection="1">
      <alignment horizontal="center" vertical="center"/>
      <protection hidden="1"/>
    </xf>
    <xf numFmtId="166" fontId="88" fillId="0" borderId="0" xfId="20" applyNumberFormat="1" applyFont="1" applyAlignment="1">
      <alignment horizontal="left"/>
    </xf>
    <xf numFmtId="0" fontId="58" fillId="28" borderId="0" xfId="14" applyFont="1" applyFill="1" applyAlignment="1">
      <alignment horizontal="center" vertical="center"/>
    </xf>
    <xf numFmtId="0" fontId="88" fillId="10" borderId="71" xfId="1" applyFont="1" applyFill="1" applyBorder="1" applyAlignment="1" applyProtection="1">
      <alignment horizontal="left" vertical="center" wrapText="1" indent="1"/>
    </xf>
    <xf numFmtId="0" fontId="88" fillId="10" borderId="0" xfId="1" applyFont="1" applyFill="1" applyBorder="1" applyAlignment="1" applyProtection="1">
      <alignment horizontal="left" vertical="center" wrapText="1" indent="1"/>
    </xf>
    <xf numFmtId="0" fontId="88" fillId="10" borderId="73" xfId="1" applyFont="1" applyFill="1" applyBorder="1" applyAlignment="1" applyProtection="1">
      <alignment horizontal="left" vertical="center" wrapText="1" indent="1"/>
    </xf>
    <xf numFmtId="0" fontId="88" fillId="10" borderId="74" xfId="1" applyFont="1" applyFill="1" applyBorder="1" applyAlignment="1" applyProtection="1">
      <alignment horizontal="left" vertical="center" wrapText="1" indent="1"/>
    </xf>
    <xf numFmtId="0" fontId="24" fillId="28" borderId="0" xfId="0" applyFont="1" applyFill="1" applyAlignment="1" applyProtection="1">
      <alignment horizontal="center" vertical="center"/>
      <protection hidden="1"/>
    </xf>
    <xf numFmtId="0" fontId="35" fillId="18" borderId="12" xfId="0" applyFont="1" applyFill="1" applyBorder="1" applyAlignment="1" applyProtection="1">
      <alignment horizontal="center" vertical="center"/>
      <protection hidden="1"/>
    </xf>
    <xf numFmtId="4" fontId="2" fillId="10" borderId="78" xfId="3" applyNumberFormat="1" applyFont="1" applyFill="1" applyBorder="1" applyAlignment="1" applyProtection="1">
      <alignment horizontal="center"/>
      <protection hidden="1"/>
    </xf>
    <xf numFmtId="4" fontId="2" fillId="10" borderId="79" xfId="3" applyNumberFormat="1" applyFont="1" applyFill="1" applyBorder="1" applyAlignment="1" applyProtection="1">
      <alignment horizontal="center"/>
      <protection hidden="1"/>
    </xf>
    <xf numFmtId="9" fontId="45" fillId="31" borderId="13" xfId="12" applyFont="1" applyFill="1" applyBorder="1" applyAlignment="1" applyProtection="1">
      <alignment horizontal="center"/>
      <protection locked="0"/>
    </xf>
    <xf numFmtId="9" fontId="45" fillId="31" borderId="14" xfId="12" applyFont="1" applyFill="1" applyBorder="1" applyAlignment="1" applyProtection="1">
      <alignment horizontal="center"/>
      <protection locked="0"/>
    </xf>
    <xf numFmtId="9" fontId="45" fillId="31" borderId="15" xfId="12" applyFont="1" applyFill="1" applyBorder="1" applyAlignment="1" applyProtection="1">
      <alignment horizontal="center"/>
      <protection locked="0"/>
    </xf>
    <xf numFmtId="49" fontId="16" fillId="31" borderId="13" xfId="3" applyNumberFormat="1" applyFont="1" applyFill="1" applyBorder="1" applyAlignment="1" applyProtection="1">
      <alignment horizontal="center" vertical="center"/>
      <protection locked="0"/>
    </xf>
    <xf numFmtId="49" fontId="16" fillId="31" borderId="14" xfId="3" applyNumberFormat="1" applyFont="1" applyFill="1" applyBorder="1" applyAlignment="1" applyProtection="1">
      <alignment horizontal="center" vertical="center"/>
      <protection locked="0"/>
    </xf>
    <xf numFmtId="49" fontId="16" fillId="31" borderId="15" xfId="3" applyNumberFormat="1" applyFont="1" applyFill="1" applyBorder="1" applyAlignment="1" applyProtection="1">
      <alignment horizontal="center" vertical="center"/>
      <protection locked="0"/>
    </xf>
    <xf numFmtId="0" fontId="17" fillId="31" borderId="13" xfId="0" applyFont="1" applyFill="1" applyBorder="1" applyAlignment="1" applyProtection="1">
      <alignment horizontal="center" vertical="center"/>
      <protection locked="0"/>
    </xf>
    <xf numFmtId="0" fontId="17" fillId="31" borderId="14" xfId="0" applyFont="1" applyFill="1" applyBorder="1" applyAlignment="1" applyProtection="1">
      <alignment horizontal="center" vertical="center"/>
      <protection locked="0"/>
    </xf>
    <xf numFmtId="0" fontId="17" fillId="31" borderId="15" xfId="0" applyFont="1" applyFill="1" applyBorder="1" applyAlignment="1" applyProtection="1">
      <alignment horizontal="center" vertical="center"/>
      <protection locked="0"/>
    </xf>
    <xf numFmtId="1" fontId="16" fillId="31" borderId="13" xfId="2" applyNumberFormat="1" applyFont="1" applyFill="1" applyBorder="1" applyAlignment="1" applyProtection="1">
      <alignment horizontal="center" vertical="center"/>
      <protection locked="0"/>
    </xf>
    <xf numFmtId="1" fontId="16" fillId="31" borderId="14" xfId="2" applyNumberFormat="1" applyFont="1" applyFill="1" applyBorder="1" applyAlignment="1" applyProtection="1">
      <alignment horizontal="center" vertical="center"/>
      <protection locked="0"/>
    </xf>
    <xf numFmtId="1" fontId="16" fillId="31" borderId="15" xfId="2" applyNumberFormat="1" applyFont="1" applyFill="1" applyBorder="1" applyAlignment="1" applyProtection="1">
      <alignment horizontal="center" vertical="center"/>
      <protection locked="0"/>
    </xf>
    <xf numFmtId="0" fontId="6" fillId="0" borderId="13" xfId="2" applyFont="1" applyBorder="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35" fillId="15" borderId="12" xfId="0" applyFont="1" applyFill="1" applyBorder="1" applyAlignment="1" applyProtection="1">
      <alignment horizontal="center" vertical="center"/>
      <protection hidden="1"/>
    </xf>
    <xf numFmtId="0" fontId="35" fillId="14" borderId="12" xfId="0" applyFont="1" applyFill="1" applyBorder="1" applyAlignment="1" applyProtection="1">
      <alignment horizontal="center" vertical="center"/>
      <protection hidden="1"/>
    </xf>
    <xf numFmtId="4" fontId="51" fillId="18" borderId="62" xfId="3" applyNumberFormat="1" applyFont="1" applyFill="1" applyBorder="1" applyAlignment="1" applyProtection="1">
      <alignment horizontal="center"/>
      <protection hidden="1"/>
    </xf>
    <xf numFmtId="4" fontId="51" fillId="18" borderId="63" xfId="3" applyNumberFormat="1" applyFont="1" applyFill="1" applyBorder="1" applyAlignment="1" applyProtection="1">
      <alignment horizontal="center"/>
      <protection hidden="1"/>
    </xf>
    <xf numFmtId="4" fontId="2" fillId="10" borderId="40" xfId="3" applyNumberFormat="1" applyFont="1" applyFill="1" applyBorder="1" applyAlignment="1" applyProtection="1">
      <alignment horizontal="center"/>
      <protection hidden="1"/>
    </xf>
    <xf numFmtId="4" fontId="2" fillId="10" borderId="41" xfId="3" applyNumberFormat="1" applyFont="1" applyFill="1" applyBorder="1" applyAlignment="1" applyProtection="1">
      <alignment horizontal="center"/>
      <protection hidden="1"/>
    </xf>
    <xf numFmtId="4" fontId="2" fillId="10" borderId="60" xfId="3" applyNumberFormat="1" applyFont="1" applyFill="1" applyBorder="1" applyAlignment="1" applyProtection="1">
      <alignment horizontal="center"/>
      <protection hidden="1"/>
    </xf>
    <xf numFmtId="4" fontId="2" fillId="10" borderId="61" xfId="3" applyNumberFormat="1" applyFont="1" applyFill="1" applyBorder="1" applyAlignment="1" applyProtection="1">
      <alignment horizontal="center"/>
      <protection hidden="1"/>
    </xf>
    <xf numFmtId="4" fontId="2" fillId="18" borderId="40" xfId="3" applyNumberFormat="1" applyFont="1" applyFill="1" applyBorder="1" applyAlignment="1" applyProtection="1">
      <alignment horizontal="center"/>
      <protection hidden="1"/>
    </xf>
    <xf numFmtId="4" fontId="2" fillId="18" borderId="41" xfId="3" applyNumberFormat="1" applyFont="1" applyFill="1" applyBorder="1" applyAlignment="1" applyProtection="1">
      <alignment horizontal="center"/>
      <protection hidden="1"/>
    </xf>
    <xf numFmtId="4" fontId="2" fillId="18" borderId="60" xfId="3" applyNumberFormat="1" applyFont="1" applyFill="1" applyBorder="1" applyAlignment="1" applyProtection="1">
      <alignment horizontal="center"/>
      <protection hidden="1"/>
    </xf>
    <xf numFmtId="4" fontId="2" fillId="18" borderId="61" xfId="3" applyNumberFormat="1" applyFont="1" applyFill="1" applyBorder="1" applyAlignment="1" applyProtection="1">
      <alignment horizontal="center"/>
      <protection hidden="1"/>
    </xf>
    <xf numFmtId="4" fontId="51" fillId="11" borderId="42" xfId="3" applyNumberFormat="1" applyFont="1" applyFill="1" applyBorder="1" applyAlignment="1" applyProtection="1">
      <alignment horizontal="center"/>
      <protection hidden="1"/>
    </xf>
    <xf numFmtId="4" fontId="51" fillId="11" borderId="43" xfId="3" applyNumberFormat="1" applyFont="1" applyFill="1" applyBorder="1" applyAlignment="1" applyProtection="1">
      <alignment horizontal="center"/>
      <protection hidden="1"/>
    </xf>
    <xf numFmtId="4" fontId="45" fillId="21" borderId="80" xfId="3" applyNumberFormat="1" applyFont="1" applyFill="1" applyBorder="1" applyAlignment="1" applyProtection="1">
      <alignment horizontal="center"/>
      <protection hidden="1"/>
    </xf>
    <xf numFmtId="4" fontId="45" fillId="21" borderId="81" xfId="3" applyNumberFormat="1" applyFont="1" applyFill="1" applyBorder="1" applyAlignment="1" applyProtection="1">
      <alignment horizontal="center"/>
      <protection hidden="1"/>
    </xf>
    <xf numFmtId="4" fontId="2" fillId="10" borderId="21" xfId="3" applyNumberFormat="1" applyFont="1" applyFill="1" applyBorder="1" applyAlignment="1" applyProtection="1">
      <alignment horizontal="left" vertical="center" indent="1"/>
      <protection hidden="1"/>
    </xf>
    <xf numFmtId="4" fontId="2" fillId="10" borderId="23" xfId="3" applyNumberFormat="1" applyFont="1" applyFill="1" applyBorder="1" applyAlignment="1" applyProtection="1">
      <alignment horizontal="left" vertical="center" indent="1"/>
      <protection hidden="1"/>
    </xf>
    <xf numFmtId="4" fontId="2" fillId="18" borderId="78" xfId="3" applyNumberFormat="1" applyFont="1" applyFill="1" applyBorder="1" applyAlignment="1" applyProtection="1">
      <alignment horizontal="center"/>
      <protection hidden="1"/>
    </xf>
    <xf numFmtId="4" fontId="2" fillId="18" borderId="79" xfId="3" applyNumberFormat="1" applyFont="1" applyFill="1" applyBorder="1" applyAlignment="1" applyProtection="1">
      <alignment horizontal="center"/>
      <protection hidden="1"/>
    </xf>
    <xf numFmtId="4" fontId="82" fillId="27" borderId="58" xfId="3" applyNumberFormat="1" applyFont="1" applyFill="1" applyBorder="1" applyAlignment="1" applyProtection="1">
      <alignment horizontal="center" vertical="center"/>
      <protection hidden="1"/>
    </xf>
    <xf numFmtId="4" fontId="82" fillId="27" borderId="59" xfId="3" applyNumberFormat="1" applyFont="1" applyFill="1" applyBorder="1" applyAlignment="1" applyProtection="1">
      <alignment horizontal="center" vertical="center"/>
      <protection hidden="1"/>
    </xf>
    <xf numFmtId="0" fontId="79" fillId="28" borderId="76" xfId="7" applyFont="1" applyFill="1" applyBorder="1" applyAlignment="1" applyProtection="1">
      <alignment horizontal="center" vertical="center"/>
      <protection hidden="1"/>
    </xf>
    <xf numFmtId="0" fontId="79" fillId="28" borderId="77" xfId="7" applyFont="1" applyFill="1" applyBorder="1" applyAlignment="1" applyProtection="1">
      <alignment horizontal="center" vertical="center"/>
      <protection hidden="1"/>
    </xf>
    <xf numFmtId="0" fontId="79" fillId="20" borderId="38" xfId="7" applyFont="1" applyFill="1" applyBorder="1" applyAlignment="1" applyProtection="1">
      <alignment horizontal="center" vertical="center"/>
      <protection hidden="1"/>
    </xf>
    <xf numFmtId="0" fontId="79" fillId="20" borderId="39" xfId="7" applyFont="1" applyFill="1" applyBorder="1" applyAlignment="1" applyProtection="1">
      <alignment horizontal="center" vertical="center"/>
      <protection hidden="1"/>
    </xf>
    <xf numFmtId="0" fontId="38" fillId="0" borderId="10" xfId="0" applyFont="1" applyBorder="1" applyAlignment="1" applyProtection="1">
      <alignment horizontal="center" vertical="center"/>
      <protection hidden="1"/>
    </xf>
    <xf numFmtId="0" fontId="35" fillId="11" borderId="0" xfId="0" applyFont="1" applyFill="1" applyAlignment="1" applyProtection="1">
      <alignment horizontal="left" vertical="center" wrapText="1"/>
      <protection hidden="1"/>
    </xf>
    <xf numFmtId="167" fontId="88" fillId="0" borderId="0" xfId="22" applyNumberFormat="1" applyFont="1" applyAlignment="1">
      <alignment horizontal="left"/>
    </xf>
    <xf numFmtId="0" fontId="35" fillId="18" borderId="12" xfId="14" applyFont="1" applyFill="1" applyBorder="1" applyAlignment="1" applyProtection="1">
      <alignment horizontal="center" vertical="center"/>
      <protection hidden="1"/>
    </xf>
    <xf numFmtId="0" fontId="35" fillId="14" borderId="12" xfId="14" applyFont="1" applyFill="1" applyBorder="1" applyAlignment="1" applyProtection="1">
      <alignment horizontal="center" vertical="center"/>
      <protection hidden="1"/>
    </xf>
    <xf numFmtId="0" fontId="35" fillId="15" borderId="13" xfId="14" applyFont="1" applyFill="1" applyBorder="1" applyAlignment="1" applyProtection="1">
      <alignment horizontal="center" vertical="center"/>
      <protection hidden="1"/>
    </xf>
    <xf numFmtId="0" fontId="35" fillId="15" borderId="14" xfId="14" applyFont="1" applyFill="1" applyBorder="1" applyAlignment="1" applyProtection="1">
      <alignment horizontal="center" vertical="center"/>
      <protection hidden="1"/>
    </xf>
    <xf numFmtId="0" fontId="35" fillId="15" borderId="15" xfId="14" applyFont="1" applyFill="1" applyBorder="1" applyAlignment="1" applyProtection="1">
      <alignment horizontal="center" vertical="center"/>
      <protection hidden="1"/>
    </xf>
    <xf numFmtId="9" fontId="45" fillId="31" borderId="13" xfId="16" applyFont="1" applyFill="1" applyBorder="1" applyAlignment="1" applyProtection="1">
      <alignment horizontal="center"/>
      <protection locked="0"/>
    </xf>
    <xf numFmtId="9" fontId="45" fillId="31" borderId="14" xfId="16" applyFont="1" applyFill="1" applyBorder="1" applyAlignment="1" applyProtection="1">
      <alignment horizontal="center"/>
      <protection locked="0"/>
    </xf>
    <xf numFmtId="9" fontId="45" fillId="31" borderId="15" xfId="16" applyFont="1" applyFill="1" applyBorder="1" applyAlignment="1" applyProtection="1">
      <alignment horizontal="center"/>
      <protection locked="0"/>
    </xf>
    <xf numFmtId="0" fontId="24" fillId="28" borderId="0" xfId="14" applyFont="1" applyFill="1" applyAlignment="1" applyProtection="1">
      <alignment horizontal="center" vertical="center"/>
      <protection hidden="1"/>
    </xf>
    <xf numFmtId="0" fontId="35" fillId="18" borderId="13" xfId="14" applyFont="1" applyFill="1" applyBorder="1" applyAlignment="1" applyProtection="1">
      <alignment horizontal="center" vertical="center"/>
      <protection hidden="1"/>
    </xf>
    <xf numFmtId="0" fontId="35" fillId="18" borderId="14" xfId="14" applyFont="1" applyFill="1" applyBorder="1" applyAlignment="1" applyProtection="1">
      <alignment horizontal="center" vertical="center"/>
      <protection hidden="1"/>
    </xf>
    <xf numFmtId="0" fontId="35" fillId="18" borderId="15" xfId="14" applyFont="1" applyFill="1" applyBorder="1" applyAlignment="1" applyProtection="1">
      <alignment horizontal="center" vertical="center"/>
      <protection hidden="1"/>
    </xf>
    <xf numFmtId="0" fontId="17" fillId="31" borderId="13" xfId="14" applyFont="1" applyFill="1" applyBorder="1" applyAlignment="1" applyProtection="1">
      <alignment horizontal="center" vertical="center"/>
      <protection locked="0"/>
    </xf>
    <xf numFmtId="0" fontId="17" fillId="31" borderId="14" xfId="14" applyFont="1" applyFill="1" applyBorder="1" applyAlignment="1" applyProtection="1">
      <alignment horizontal="center" vertical="center"/>
      <protection locked="0"/>
    </xf>
    <xf numFmtId="0" fontId="17" fillId="31" borderId="15" xfId="14" applyFont="1" applyFill="1" applyBorder="1" applyAlignment="1" applyProtection="1">
      <alignment horizontal="center" vertical="center"/>
      <protection locked="0"/>
    </xf>
    <xf numFmtId="0" fontId="38" fillId="0" borderId="10" xfId="14" applyFont="1" applyBorder="1" applyAlignment="1" applyProtection="1">
      <alignment horizontal="center" vertical="center"/>
      <protection hidden="1"/>
    </xf>
    <xf numFmtId="0" fontId="35" fillId="11" borderId="0" xfId="14" applyFont="1" applyFill="1" applyAlignment="1" applyProtection="1">
      <alignment horizontal="left" vertical="center" wrapText="1"/>
      <protection hidden="1"/>
    </xf>
    <xf numFmtId="0" fontId="71" fillId="0" borderId="29" xfId="14" applyFont="1" applyBorder="1" applyAlignment="1">
      <alignment horizontal="left" vertical="top"/>
    </xf>
    <xf numFmtId="0" fontId="71" fillId="0" borderId="30" xfId="14" applyFont="1" applyBorder="1" applyAlignment="1">
      <alignment horizontal="left" vertical="top"/>
    </xf>
    <xf numFmtId="0" fontId="71" fillId="0" borderId="31" xfId="14" applyFont="1" applyBorder="1" applyAlignment="1">
      <alignment horizontal="left" vertical="top"/>
    </xf>
    <xf numFmtId="0" fontId="69" fillId="0" borderId="0" xfId="14" applyFont="1" applyAlignment="1">
      <alignment horizontal="left" vertical="center" wrapText="1"/>
    </xf>
    <xf numFmtId="0" fontId="69" fillId="26" borderId="0" xfId="14" applyFont="1" applyFill="1" applyAlignment="1">
      <alignment horizontal="left" vertical="center" wrapText="1" indent="1"/>
    </xf>
    <xf numFmtId="0" fontId="69" fillId="10" borderId="0" xfId="10" applyFont="1" applyFill="1" applyBorder="1" applyAlignment="1" applyProtection="1">
      <alignment horizontal="left" vertical="center" wrapText="1" indent="1"/>
    </xf>
    <xf numFmtId="0" fontId="69" fillId="10" borderId="0" xfId="14" applyFont="1" applyFill="1" applyAlignment="1">
      <alignment horizontal="left" vertical="center" wrapText="1" indent="1"/>
    </xf>
    <xf numFmtId="0" fontId="69" fillId="12" borderId="0" xfId="10" applyFont="1" applyFill="1" applyBorder="1" applyAlignment="1" applyProtection="1">
      <alignment horizontal="left" vertical="center" wrapText="1" indent="1"/>
    </xf>
    <xf numFmtId="0" fontId="69" fillId="11" borderId="0" xfId="14" applyFont="1" applyFill="1" applyAlignment="1">
      <alignment horizontal="left" vertical="center" wrapText="1" indent="1"/>
    </xf>
    <xf numFmtId="0" fontId="70" fillId="24" borderId="32" xfId="14" applyFont="1" applyFill="1" applyBorder="1" applyAlignment="1">
      <alignment horizontal="center"/>
    </xf>
    <xf numFmtId="0" fontId="70" fillId="24" borderId="33" xfId="14" applyFont="1" applyFill="1" applyBorder="1" applyAlignment="1">
      <alignment horizontal="center"/>
    </xf>
    <xf numFmtId="0" fontId="70" fillId="24" borderId="34" xfId="14" applyFont="1" applyFill="1" applyBorder="1" applyAlignment="1">
      <alignment horizontal="center"/>
    </xf>
  </cellXfs>
  <cellStyles count="23">
    <cellStyle name="Comma" xfId="11" builtinId="3"/>
    <cellStyle name="Comma 2" xfId="17" xr:uid="{F8D1360F-CACF-48B7-A0E6-9E644F94A620}"/>
    <cellStyle name="Hyperlink" xfId="1" builtinId="8"/>
    <cellStyle name="Hyperlink 2" xfId="6" xr:uid="{00000000-0005-0000-0000-000002000000}"/>
    <cellStyle name="Hyperlink 2 2 2" xfId="10" xr:uid="{00000000-0005-0000-0000-000003000000}"/>
    <cellStyle name="Normal" xfId="0" builtinId="0"/>
    <cellStyle name="Normal 2" xfId="2" xr:uid="{00000000-0005-0000-0000-000005000000}"/>
    <cellStyle name="Normal 2 2" xfId="7" xr:uid="{00000000-0005-0000-0000-000006000000}"/>
    <cellStyle name="Normal 2 2 2" xfId="8" xr:uid="{00000000-0005-0000-0000-000007000000}"/>
    <cellStyle name="Normal 2 2 2 3" xfId="19" xr:uid="{E5BD3556-CC90-4FC3-B8C1-692C854E9F8F}"/>
    <cellStyle name="Normal 2 3" xfId="9" xr:uid="{00000000-0005-0000-0000-000008000000}"/>
    <cellStyle name="Normal 2 3 2" xfId="21" xr:uid="{325CF098-1ED6-4563-A7C4-737221D76BD2}"/>
    <cellStyle name="Normal 3" xfId="3" xr:uid="{00000000-0005-0000-0000-000009000000}"/>
    <cellStyle name="Normal 3 2 2" xfId="14" xr:uid="{C2B69C80-566B-4813-A0E2-A2E94C4D1448}"/>
    <cellStyle name="Normal 3 5" xfId="18" xr:uid="{24DFF1C7-E26B-41A4-AE02-30D8FA2C21AB}"/>
    <cellStyle name="Normal 5" xfId="5" xr:uid="{00000000-0005-0000-0000-00000A000000}"/>
    <cellStyle name="Normal 5 3" xfId="13" xr:uid="{A810DFED-D9FE-4427-A67F-1E15DC7F15B6}"/>
    <cellStyle name="Normal 5 3 2" xfId="15" xr:uid="{DBE43982-2D1F-4A39-B482-19204C5BF30D}"/>
    <cellStyle name="Normal 5 3 2 2" xfId="22" xr:uid="{A932E979-853A-41C0-8755-2B13C9FCB3DF}"/>
    <cellStyle name="Normal 5 3 3" xfId="20" xr:uid="{675F5D30-1D6B-410E-81EB-DFEAD425582B}"/>
    <cellStyle name="Percent" xfId="12" builtinId="5"/>
    <cellStyle name="Percent 2" xfId="4" xr:uid="{00000000-0005-0000-0000-00000B000000}"/>
    <cellStyle name="Percent 3" xfId="16" xr:uid="{CBFFDC8D-6B9D-4B5C-93FC-2FA16B5A3C23}"/>
  </cellStyles>
  <dxfs count="8">
    <dxf>
      <font>
        <color rgb="FFE6E6E6"/>
      </font>
      <fill>
        <patternFill patternType="solid">
          <bgColor rgb="FFE6E6E6"/>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rgb="FFE6E6E6"/>
      </font>
      <fill>
        <patternFill patternType="solid">
          <bgColor rgb="FFE6E6E6"/>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010000"/>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969696"/>
      <rgbColor rgb="00EAEAEA"/>
      <rgbColor rgb="00010000"/>
      <rgbColor rgb="00010000"/>
      <rgbColor rgb="00000000"/>
      <rgbColor rgb="00297527"/>
      <rgbColor rgb="00B1C8A6"/>
      <rgbColor rgb="00CDCDCD"/>
      <rgbColor rgb="00010000"/>
      <rgbColor rgb="00969696"/>
      <rgbColor rgb="00010000"/>
      <rgbColor rgb="00010000"/>
      <rgbColor rgb="00010000"/>
      <rgbColor rgb="00000000"/>
      <rgbColor rgb="00000000"/>
      <rgbColor rgb="00010000"/>
      <rgbColor rgb="00010000"/>
      <rgbColor rgb="00333333"/>
    </indexedColors>
    <mruColors>
      <color rgb="FFE6E6E6"/>
      <color rgb="FF4B0082"/>
      <color rgb="FF00CED1"/>
      <color rgb="FF828282"/>
      <color rgb="FF0000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Drop" dropLines="10" dropStyle="combo" dx="22" fmlaLink="calc!$B$7" fmlaRange="calc!$G$15:$G$24" sel="4" val="0"/>
</file>

<file path=xl/ctrlProps/ctrlProp2.xml><?xml version="1.0" encoding="utf-8"?>
<formControlPr xmlns="http://schemas.microsoft.com/office/spreadsheetml/2009/9/main" objectType="Radio" checked="Checked" firstButton="1" fmlaLink="$S$76"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Drop" dropLines="10" dropStyle="combo" dx="22" fmlaLink="calc1!$B$7" fmlaRange="calc1!$G$15:$G$24" sel="4" val="0"/>
</file>

<file path=xl/ctrlProps/ctrlProp5.xml><?xml version="1.0" encoding="utf-8"?>
<formControlPr xmlns="http://schemas.microsoft.com/office/spreadsheetml/2009/9/main" objectType="Drop" dropLines="10" dropStyle="combo" dx="22" fmlaLink="calcFR!$B$7" fmlaRange="calcFR!$G$15:$G$24" sel="4" val="0"/>
</file>

<file path=xl/ctrlProps/ctrlProp6.xml><?xml version="1.0" encoding="utf-8"?>
<formControlPr xmlns="http://schemas.microsoft.com/office/spreadsheetml/2009/9/main" objectType="Radio" checked="Checked" firstButton="1" fmlaLink="$S$76"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Drop" dropLines="10" dropStyle="combo" dx="22" fmlaLink="calcFR1!$B$7" fmlaRange="calcFR1!$G$15:$G$24" sel="4"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1</xdr:rowOff>
    </xdr:from>
    <xdr:to>
      <xdr:col>6</xdr:col>
      <xdr:colOff>0</xdr:colOff>
      <xdr:row>16</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1000" y="3019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Voor auto’s die men aanschaft vanaf 2023 verandert er heel wat met betrekking tot de fiscale aftrekbaarheid. De groene autofiscaliteit voorziet immers in een lange overgangsregeling waarbij een onderscheid gemaakt moet worden naargelang van het type wagen, het moment waarop die  aangeschaft wordt en het aanslagjaar waarin de beoordeling inzake de aftrekbaarheid gemaakt wordt. Ziet u het bos door de bomen nog? </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In deze tool brengen we daarom de fiscale spelregels wat betreft de aftrekbaarheid van de autokosten en de brandstofkosten van 2017 tot 2031 in kaart voor eenmanszaken en voor vennootschappen. Als toemaatje kunt u de kosten van twee auto's vergelijken.</a:t>
          </a:r>
        </a:p>
      </xdr:txBody>
    </xdr:sp>
    <xdr:clientData/>
  </xdr:twoCellAnchor>
  <xdr:twoCellAnchor>
    <xdr:from>
      <xdr:col>1</xdr:col>
      <xdr:colOff>0</xdr:colOff>
      <xdr:row>1</xdr:row>
      <xdr:rowOff>0</xdr:rowOff>
    </xdr:from>
    <xdr:to>
      <xdr:col>5</xdr:col>
      <xdr:colOff>1114425</xdr:colOff>
      <xdr:row>1</xdr:row>
      <xdr:rowOff>1497107</xdr:rowOff>
    </xdr:to>
    <xdr:pic>
      <xdr:nvPicPr>
        <xdr:cNvPr id="3" name="Picture 3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381000"/>
          <a:ext cx="6638925" cy="1497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1400175</xdr:colOff>
      <xdr:row>24</xdr:row>
      <xdr:rowOff>95250</xdr:rowOff>
    </xdr:from>
    <xdr:to>
      <xdr:col>6</xdr:col>
      <xdr:colOff>0</xdr:colOff>
      <xdr:row>26</xdr:row>
      <xdr:rowOff>190500</xdr:rowOff>
    </xdr:to>
    <xdr:sp macro="" textlink="">
      <xdr:nvSpPr>
        <xdr:cNvPr id="4" name="Rectangle 3">
          <a:extLst>
            <a:ext uri="{FF2B5EF4-FFF2-40B4-BE49-F238E27FC236}">
              <a16:creationId xmlns:a16="http://schemas.microsoft.com/office/drawing/2014/main" id="{00000000-0008-0000-0000-000004000000}"/>
            </a:ext>
          </a:extLst>
        </xdr:cNvPr>
        <xdr:cNvSpPr/>
      </xdr:nvSpPr>
      <xdr:spPr bwMode="auto">
        <a:xfrm flipH="1">
          <a:off x="7305675" y="772477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6</xdr:row>
          <xdr:rowOff>0</xdr:rowOff>
        </xdr:from>
        <xdr:to>
          <xdr:col>17</xdr:col>
          <xdr:colOff>0</xdr:colOff>
          <xdr:row>7</xdr:row>
          <xdr:rowOff>0</xdr:rowOff>
        </xdr:to>
        <xdr:sp macro="" textlink="">
          <xdr:nvSpPr>
            <xdr:cNvPr id="10266" name="Drop Dow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15</xdr:col>
          <xdr:colOff>0</xdr:colOff>
          <xdr:row>76</xdr:row>
          <xdr:rowOff>0</xdr:rowOff>
        </xdr:to>
        <xdr:sp macro="" textlink="">
          <xdr:nvSpPr>
            <xdr:cNvPr id="10269" name="Option Button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Vennootschap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0</xdr:rowOff>
        </xdr:from>
        <xdr:to>
          <xdr:col>17</xdr:col>
          <xdr:colOff>0</xdr:colOff>
          <xdr:row>76</xdr:row>
          <xdr:rowOff>0</xdr:rowOff>
        </xdr:to>
        <xdr:sp macro="" textlink="">
          <xdr:nvSpPr>
            <xdr:cNvPr id="10270" name="Option Button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Eenmanszaak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73</xdr:row>
          <xdr:rowOff>0</xdr:rowOff>
        </xdr:from>
        <xdr:to>
          <xdr:col>17</xdr:col>
          <xdr:colOff>0</xdr:colOff>
          <xdr:row>74</xdr:row>
          <xdr:rowOff>0</xdr:rowOff>
        </xdr:to>
        <xdr:sp macro="" textlink="">
          <xdr:nvSpPr>
            <xdr:cNvPr id="10272" name="Drop Down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962025</xdr:colOff>
      <xdr:row>52</xdr:row>
      <xdr:rowOff>28575</xdr:rowOff>
    </xdr:from>
    <xdr:ext cx="719299" cy="14287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343025" y="10610850"/>
          <a:ext cx="719299" cy="142875"/>
        </a:xfrm>
        <a:prstGeom prst="rect">
          <a:avLst/>
        </a:prstGeom>
        <a:solidFill>
          <a:schemeClr val="accent3">
            <a:lumMod val="20000"/>
            <a:lumOff val="80000"/>
          </a:schemeClr>
        </a:solidFill>
        <a:ln w="9525" cmpd="sng">
          <a:solidFill>
            <a:sysClr val="window" lastClr="FFFFFF">
              <a:shade val="50000"/>
            </a:sysClr>
          </a:solid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BE" sz="800" b="0" i="0" u="none" strike="noStrike" kern="0" cap="none" spc="0" normalizeH="0" baseline="0" noProof="0">
              <a:ln>
                <a:noFill/>
              </a:ln>
              <a:solidFill>
                <a:sysClr val="windowText" lastClr="000000"/>
              </a:solidFill>
              <a:effectLst/>
              <a:uLnTx/>
              <a:uFillTx/>
              <a:latin typeface="Calibri" panose="020F0502020204030204"/>
              <a:ea typeface="+mn-ea"/>
              <a:cs typeface="+mn-cs"/>
            </a:rPr>
            <a:t>EZ: min. 75%</a:t>
          </a:r>
          <a:endParaRPr kumimoji="0" lang="nl-NL" sz="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990600</xdr:colOff>
      <xdr:row>10</xdr:row>
      <xdr:rowOff>35347</xdr:rowOff>
    </xdr:from>
    <xdr:to>
      <xdr:col>19</xdr:col>
      <xdr:colOff>279069</xdr:colOff>
      <xdr:row>27</xdr:row>
      <xdr:rowOff>39517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12392025" y="1654597"/>
          <a:ext cx="6003594" cy="2756895"/>
        </a:xfrm>
        <a:prstGeom prst="rect">
          <a:avLst/>
        </a:prstGeom>
      </xdr:spPr>
    </xdr:pic>
    <xdr:clientData/>
  </xdr:twoCellAnchor>
  <xdr:twoCellAnchor>
    <xdr:from>
      <xdr:col>9</xdr:col>
      <xdr:colOff>542924</xdr:colOff>
      <xdr:row>31</xdr:row>
      <xdr:rowOff>152400</xdr:rowOff>
    </xdr:from>
    <xdr:to>
      <xdr:col>18</xdr:col>
      <xdr:colOff>333374</xdr:colOff>
      <xdr:row>120</xdr:row>
      <xdr:rowOff>19050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496674" y="5172075"/>
          <a:ext cx="5953125" cy="14277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solidFill>
                <a:schemeClr val="accent2"/>
              </a:solidFill>
            </a:rPr>
            <a:t>samenvattend </a:t>
          </a:r>
        </a:p>
        <a:p>
          <a:endParaRPr lang="nl-BE" sz="1100"/>
        </a:p>
        <a:p>
          <a:r>
            <a:rPr lang="nl-BE" sz="1100"/>
            <a:t>AJ 2018</a:t>
          </a:r>
        </a:p>
        <a:p>
          <a:r>
            <a:rPr lang="nl-BE" sz="1100"/>
            <a:t>* VENN : aftrekbaarheid</a:t>
          </a:r>
          <a:r>
            <a:rPr lang="nl-BE" sz="1100" baseline="0"/>
            <a:t> obv schijven</a:t>
          </a:r>
        </a:p>
        <a:p>
          <a:r>
            <a:rPr lang="nl-BE" sz="1100" baseline="0"/>
            <a:t>* EZ = 75%</a:t>
          </a:r>
        </a:p>
        <a:p>
          <a:r>
            <a:rPr lang="nl-BE" sz="1100"/>
            <a:t>* brandstof 75%</a:t>
          </a:r>
        </a:p>
        <a:p>
          <a:endParaRPr lang="nl-BE" sz="1100"/>
        </a:p>
        <a:p>
          <a:r>
            <a:rPr lang="nl-BE" sz="1100"/>
            <a:t>AJ</a:t>
          </a:r>
          <a:r>
            <a:rPr lang="nl-BE" sz="1100" baseline="0"/>
            <a:t> 2019</a:t>
          </a:r>
          <a:r>
            <a:rPr lang="nl-BE" sz="1100"/>
            <a:t>-2020</a:t>
          </a:r>
        </a:p>
        <a:p>
          <a:r>
            <a:rPr lang="nl-BE" sz="1100"/>
            <a:t>* VENN + EZ: aftrek</a:t>
          </a:r>
          <a:r>
            <a:rPr lang="nl-BE" sz="1100" baseline="0"/>
            <a:t>baarheid obv schijven</a:t>
          </a:r>
        </a:p>
        <a:p>
          <a:r>
            <a:rPr lang="nl-BE" sz="1100" baseline="0"/>
            <a:t>* voor EZ en aankoop &lt; 2018 min. 75%</a:t>
          </a:r>
        </a:p>
        <a:p>
          <a:r>
            <a:rPr lang="nl-BE" sz="1100" baseline="0"/>
            <a:t>* brandstof 75%</a:t>
          </a:r>
        </a:p>
        <a:p>
          <a:endParaRPr lang="nl-BE" sz="1100" baseline="0"/>
        </a:p>
        <a:p>
          <a:r>
            <a:rPr lang="nl-BE" sz="1100" baseline="0"/>
            <a:t>AJ 2021-2022-2023</a:t>
          </a:r>
        </a:p>
        <a:p>
          <a:r>
            <a:rPr lang="nl-BE" sz="1100" baseline="0"/>
            <a:t>* VENN + EZ : aftrekbaarheid obv gramformule</a:t>
          </a:r>
        </a:p>
        <a:p>
          <a:r>
            <a:rPr lang="nl-BE" sz="1100" baseline="0"/>
            <a:t>* max. 100% en min. 50% (40% voor zwaar vervuilend)</a:t>
          </a:r>
        </a:p>
        <a:p>
          <a:r>
            <a:rPr lang="nl-BE" sz="1100" baseline="0"/>
            <a:t>* voor valse hybrides gekocht 2018+ : uitstoot van de tegenhanger</a:t>
          </a:r>
        </a:p>
        <a:p>
          <a:r>
            <a:rPr lang="nl-BE" sz="1100" baseline="0"/>
            <a:t>* voor EZ en aankoop &lt; 2018 min. 75%</a:t>
          </a:r>
        </a:p>
        <a:p>
          <a:r>
            <a:rPr lang="nl-BE" sz="1100" baseline="0"/>
            <a:t>* brandstof idem</a:t>
          </a:r>
        </a:p>
        <a:p>
          <a:endParaRPr lang="nl-BE" sz="1100" baseline="0"/>
        </a:p>
        <a:p>
          <a:r>
            <a:rPr lang="nl-BE" sz="1100" b="1" u="sng" baseline="0"/>
            <a:t>Aankoop vanaf 1/1/2023 tot 30/6/2023</a:t>
          </a:r>
        </a:p>
        <a:p>
          <a:r>
            <a:rPr lang="nl-BE" sz="1100" baseline="0"/>
            <a:t>AJ 2024 en verder</a:t>
          </a:r>
        </a:p>
        <a:p>
          <a:r>
            <a:rPr lang="nl-BE" sz="1100" baseline="0">
              <a:solidFill>
                <a:schemeClr val="dk1"/>
              </a:solidFill>
              <a:effectLst/>
              <a:latin typeface="+mn-lt"/>
              <a:ea typeface="+mn-ea"/>
              <a:cs typeface="+mn-cs"/>
            </a:rPr>
            <a:t>* VENN + EZ : aftrekbaarheid obv gramformule</a:t>
          </a:r>
          <a:endParaRPr lang="nl-BE">
            <a:effectLst/>
          </a:endParaRPr>
        </a:p>
        <a:p>
          <a:r>
            <a:rPr lang="nl-BE" sz="1100" baseline="0">
              <a:solidFill>
                <a:schemeClr val="dk1"/>
              </a:solidFill>
              <a:effectLst/>
              <a:latin typeface="+mn-lt"/>
              <a:ea typeface="+mn-ea"/>
              <a:cs typeface="+mn-cs"/>
            </a:rPr>
            <a:t>* max. 100% en min. 50% (40% voor zwaar vervuilend)</a:t>
          </a:r>
          <a:endParaRPr lang="nl-BE">
            <a:effectLst/>
          </a:endParaRPr>
        </a:p>
        <a:p>
          <a:r>
            <a:rPr lang="nl-BE" sz="1100" baseline="0">
              <a:solidFill>
                <a:schemeClr val="dk1"/>
              </a:solidFill>
              <a:effectLst/>
              <a:latin typeface="+mn-lt"/>
              <a:ea typeface="+mn-ea"/>
              <a:cs typeface="+mn-cs"/>
            </a:rPr>
            <a:t>* voor valse hybrides gekocht 2018+ : uitstoot van de tegenhanger</a:t>
          </a:r>
          <a:endParaRPr lang="nl-BE">
            <a:effectLst/>
          </a:endParaRPr>
        </a:p>
        <a:p>
          <a:r>
            <a:rPr lang="nl-BE" sz="1100" baseline="0">
              <a:solidFill>
                <a:schemeClr val="dk1"/>
              </a:solidFill>
              <a:effectLst/>
              <a:latin typeface="+mn-lt"/>
              <a:ea typeface="+mn-ea"/>
              <a:cs typeface="+mn-cs"/>
            </a:rPr>
            <a:t>* voor EZ en aankoop &lt; 2018 min. 75%</a:t>
          </a:r>
          <a:endParaRPr lang="nl-BE">
            <a:effectLst/>
          </a:endParaRPr>
        </a:p>
        <a:p>
          <a:r>
            <a:rPr lang="nl-BE" sz="1100" baseline="0">
              <a:solidFill>
                <a:schemeClr val="accent1"/>
              </a:solidFill>
              <a:effectLst/>
              <a:latin typeface="+mn-lt"/>
              <a:ea typeface="+mn-ea"/>
              <a:cs typeface="+mn-cs"/>
            </a:rPr>
            <a:t>* brandstof idem behalve </a:t>
          </a:r>
          <a:r>
            <a:rPr lang="nl-BE" sz="1100" baseline="0">
              <a:solidFill>
                <a:schemeClr val="accent1"/>
              </a:solidFill>
            </a:rPr>
            <a:t>plugins : max 50% (40% bij zwaar vervuilende auto's)</a:t>
          </a:r>
        </a:p>
        <a:p>
          <a:endParaRPr lang="nl-BE" sz="1100" b="1" u="sng" baseline="0"/>
        </a:p>
        <a:p>
          <a:r>
            <a:rPr lang="nl-BE" sz="1100" b="1" u="sng" baseline="0"/>
            <a:t>Aankoop vanaf 1/7/2023 tot 31/12/2025</a:t>
          </a:r>
        </a:p>
        <a:p>
          <a:r>
            <a:rPr lang="nl-BE" sz="1100" baseline="0"/>
            <a:t>AJ 2024+2025 </a:t>
          </a:r>
        </a:p>
        <a:p>
          <a:r>
            <a:rPr lang="nl-BE" sz="1100" baseline="0">
              <a:solidFill>
                <a:schemeClr val="dk1"/>
              </a:solidFill>
              <a:effectLst/>
              <a:latin typeface="+mn-lt"/>
              <a:ea typeface="+mn-ea"/>
              <a:cs typeface="+mn-cs"/>
            </a:rPr>
            <a:t>* VENN + EZ : aftrekbaarheid obv gramformule</a:t>
          </a:r>
          <a:endParaRPr lang="nl-BE">
            <a:effectLst/>
          </a:endParaRPr>
        </a:p>
        <a:p>
          <a:r>
            <a:rPr lang="nl-BE" sz="1100" baseline="0">
              <a:solidFill>
                <a:schemeClr val="dk1"/>
              </a:solidFill>
              <a:effectLst/>
              <a:latin typeface="+mn-lt"/>
              <a:ea typeface="+mn-ea"/>
              <a:cs typeface="+mn-cs"/>
            </a:rPr>
            <a:t>* max. 100% en min. 50% (40% voor zwaar vervuilend)</a:t>
          </a:r>
          <a:endParaRPr lang="nl-BE">
            <a:effectLst/>
          </a:endParaRPr>
        </a:p>
        <a:p>
          <a:r>
            <a:rPr lang="nl-BE" sz="1100" baseline="0">
              <a:solidFill>
                <a:schemeClr val="dk1"/>
              </a:solidFill>
              <a:effectLst/>
              <a:latin typeface="+mn-lt"/>
              <a:ea typeface="+mn-ea"/>
              <a:cs typeface="+mn-cs"/>
            </a:rPr>
            <a:t>* voor valse hybrides gekocht 2018+ : uitstoot van de tegenhanger</a:t>
          </a:r>
          <a:endParaRPr lang="nl-BE">
            <a:effectLst/>
          </a:endParaRPr>
        </a:p>
        <a:p>
          <a:r>
            <a:rPr lang="nl-BE" sz="1100" baseline="0">
              <a:solidFill>
                <a:schemeClr val="dk1"/>
              </a:solidFill>
              <a:effectLst/>
              <a:latin typeface="+mn-lt"/>
              <a:ea typeface="+mn-ea"/>
              <a:cs typeface="+mn-cs"/>
            </a:rPr>
            <a:t>* voor EZ en aankoop &lt; 2018 min. 75%</a:t>
          </a:r>
          <a:endParaRPr lang="nl-BE">
            <a:effectLst/>
          </a:endParaRPr>
        </a:p>
        <a:p>
          <a:r>
            <a:rPr lang="nl-BE" sz="1100" baseline="0">
              <a:solidFill>
                <a:schemeClr val="dk1"/>
              </a:solidFill>
              <a:effectLst/>
              <a:latin typeface="+mn-lt"/>
              <a:ea typeface="+mn-ea"/>
              <a:cs typeface="+mn-cs"/>
            </a:rPr>
            <a:t>* brandstof idem behalve plugins : max 50% (40% bij zwaar vervuilende auto's)</a:t>
          </a:r>
          <a:endParaRPr lang="nl-BE">
            <a:effectLst/>
          </a:endParaRPr>
        </a:p>
        <a:p>
          <a:endParaRPr lang="nl-BE" sz="1100" baseline="0"/>
        </a:p>
        <a:p>
          <a:r>
            <a:rPr lang="nl-BE" sz="1100" baseline="0">
              <a:solidFill>
                <a:schemeClr val="dk1"/>
              </a:solidFill>
              <a:effectLst/>
              <a:latin typeface="+mn-lt"/>
              <a:ea typeface="+mn-ea"/>
              <a:cs typeface="+mn-cs"/>
            </a:rPr>
            <a:t>AJ 2026 </a:t>
          </a:r>
          <a:endParaRPr lang="nl-BE">
            <a:effectLst/>
          </a:endParaRPr>
        </a:p>
        <a:p>
          <a:r>
            <a:rPr lang="nl-BE" sz="1100" baseline="0">
              <a:solidFill>
                <a:schemeClr val="dk1"/>
              </a:solidFill>
              <a:effectLst/>
              <a:latin typeface="+mn-lt"/>
              <a:ea typeface="+mn-ea"/>
              <a:cs typeface="+mn-cs"/>
            </a:rPr>
            <a:t>* VENN + EZ : aftrekbaarheid obv gramformule</a:t>
          </a:r>
          <a:endParaRPr lang="nl-BE">
            <a:effectLst/>
          </a:endParaRPr>
        </a:p>
        <a:p>
          <a:r>
            <a:rPr lang="nl-BE" sz="1100" baseline="0">
              <a:solidFill>
                <a:schemeClr val="dk1"/>
              </a:solidFill>
              <a:effectLst/>
              <a:latin typeface="+mn-lt"/>
              <a:ea typeface="+mn-ea"/>
              <a:cs typeface="+mn-cs"/>
            </a:rPr>
            <a:t>* max. </a:t>
          </a:r>
          <a:r>
            <a:rPr lang="nl-BE" sz="1100" baseline="0">
              <a:solidFill>
                <a:schemeClr val="accent1"/>
              </a:solidFill>
              <a:effectLst/>
              <a:latin typeface="+mn-lt"/>
              <a:ea typeface="+mn-ea"/>
              <a:cs typeface="+mn-cs"/>
            </a:rPr>
            <a:t>75%</a:t>
          </a:r>
          <a:r>
            <a:rPr lang="nl-BE" sz="1100" baseline="0">
              <a:solidFill>
                <a:schemeClr val="dk1"/>
              </a:solidFill>
              <a:effectLst/>
              <a:latin typeface="+mn-lt"/>
              <a:ea typeface="+mn-ea"/>
              <a:cs typeface="+mn-cs"/>
            </a:rPr>
            <a:t> (100% voor elektrische) en min. 0% </a:t>
          </a:r>
          <a:endParaRPr lang="nl-BE">
            <a:effectLst/>
          </a:endParaRPr>
        </a:p>
        <a:p>
          <a:r>
            <a:rPr lang="nl-BE" sz="1100" baseline="0">
              <a:solidFill>
                <a:schemeClr val="dk1"/>
              </a:solidFill>
              <a:effectLst/>
              <a:latin typeface="+mn-lt"/>
              <a:ea typeface="+mn-ea"/>
              <a:cs typeface="+mn-cs"/>
            </a:rPr>
            <a:t>* voor valse hybrides gekocht 2018+ : uitstoot van de tegenhanger</a:t>
          </a:r>
          <a:endParaRPr lang="nl-BE">
            <a:effectLst/>
          </a:endParaRPr>
        </a:p>
        <a:p>
          <a:r>
            <a:rPr lang="nl-BE" sz="1100" baseline="0">
              <a:solidFill>
                <a:schemeClr val="dk1"/>
              </a:solidFill>
              <a:effectLst/>
              <a:latin typeface="+mn-lt"/>
              <a:ea typeface="+mn-ea"/>
              <a:cs typeface="+mn-cs"/>
            </a:rPr>
            <a:t>* voor EZ en aankoop &lt; 2018 min. 75%</a:t>
          </a:r>
          <a:endParaRPr lang="nl-BE">
            <a:effectLst/>
          </a:endParaRPr>
        </a:p>
        <a:p>
          <a:r>
            <a:rPr lang="nl-BE" sz="1100" baseline="0">
              <a:solidFill>
                <a:schemeClr val="dk1"/>
              </a:solidFill>
              <a:effectLst/>
              <a:latin typeface="+mn-lt"/>
              <a:ea typeface="+mn-ea"/>
              <a:cs typeface="+mn-cs"/>
            </a:rPr>
            <a:t>* brandstof idem behalve plugins : max 50% (40% bij zwaar vervuilende auto's)</a:t>
          </a:r>
          <a:endParaRPr lang="nl-BE">
            <a:effectLst/>
          </a:endParaRPr>
        </a:p>
        <a:p>
          <a:endParaRPr lang="nl-BE" sz="1100" baseline="0"/>
        </a:p>
        <a:p>
          <a:r>
            <a:rPr lang="nl-BE" sz="1100" baseline="0"/>
            <a:t>AJ 2027</a:t>
          </a:r>
        </a:p>
        <a:p>
          <a:r>
            <a:rPr lang="nl-BE" sz="1100" baseline="0">
              <a:solidFill>
                <a:schemeClr val="dk1"/>
              </a:solidFill>
              <a:effectLst/>
              <a:latin typeface="+mn-lt"/>
              <a:ea typeface="+mn-ea"/>
              <a:cs typeface="+mn-cs"/>
            </a:rPr>
            <a:t>* VENN + EZ : aftrekbaarheid obv gramformule</a:t>
          </a:r>
          <a:endParaRPr lang="nl-BE">
            <a:effectLst/>
          </a:endParaRPr>
        </a:p>
        <a:p>
          <a:r>
            <a:rPr lang="nl-BE" sz="1100" baseline="0">
              <a:solidFill>
                <a:schemeClr val="dk1"/>
              </a:solidFill>
              <a:effectLst/>
              <a:latin typeface="+mn-lt"/>
              <a:ea typeface="+mn-ea"/>
              <a:cs typeface="+mn-cs"/>
            </a:rPr>
            <a:t>* max. </a:t>
          </a:r>
          <a:r>
            <a:rPr lang="nl-BE" sz="1100" baseline="0">
              <a:solidFill>
                <a:schemeClr val="accent1"/>
              </a:solidFill>
              <a:effectLst/>
              <a:latin typeface="+mn-lt"/>
              <a:ea typeface="+mn-ea"/>
              <a:cs typeface="+mn-cs"/>
            </a:rPr>
            <a:t>50%</a:t>
          </a:r>
          <a:r>
            <a:rPr lang="nl-BE" sz="1100" baseline="0">
              <a:solidFill>
                <a:schemeClr val="dk1"/>
              </a:solidFill>
              <a:effectLst/>
              <a:latin typeface="+mn-lt"/>
              <a:ea typeface="+mn-ea"/>
              <a:cs typeface="+mn-cs"/>
            </a:rPr>
            <a:t> (100% voor elektrische) en min. 0% </a:t>
          </a:r>
          <a:endParaRPr lang="nl-BE">
            <a:effectLst/>
          </a:endParaRPr>
        </a:p>
        <a:p>
          <a:r>
            <a:rPr lang="nl-BE" sz="1100" baseline="0">
              <a:solidFill>
                <a:schemeClr val="dk1"/>
              </a:solidFill>
              <a:effectLst/>
              <a:latin typeface="+mn-lt"/>
              <a:ea typeface="+mn-ea"/>
              <a:cs typeface="+mn-cs"/>
            </a:rPr>
            <a:t>* voor valse hybrides gekocht 2018+ : uitstoot van de tegenhanger</a:t>
          </a:r>
          <a:endParaRPr lang="nl-BE">
            <a:effectLst/>
          </a:endParaRPr>
        </a:p>
        <a:p>
          <a:r>
            <a:rPr lang="nl-BE" sz="1100" baseline="0">
              <a:solidFill>
                <a:schemeClr val="dk1"/>
              </a:solidFill>
              <a:effectLst/>
              <a:latin typeface="+mn-lt"/>
              <a:ea typeface="+mn-ea"/>
              <a:cs typeface="+mn-cs"/>
            </a:rPr>
            <a:t>* voor EZ en aankoop &lt; 2018 min. 75%</a:t>
          </a:r>
          <a:endParaRPr lang="nl-BE">
            <a:effectLst/>
          </a:endParaRPr>
        </a:p>
        <a:p>
          <a:r>
            <a:rPr lang="nl-BE" sz="1100" baseline="0">
              <a:solidFill>
                <a:schemeClr val="dk1"/>
              </a:solidFill>
              <a:effectLst/>
              <a:latin typeface="+mn-lt"/>
              <a:ea typeface="+mn-ea"/>
              <a:cs typeface="+mn-cs"/>
            </a:rPr>
            <a:t>* brandstof idem behalve plugins : max 50% (40% bij zwaar vervuilende auto's)</a:t>
          </a:r>
          <a:endParaRPr lang="nl-BE">
            <a:effectLst/>
          </a:endParaRPr>
        </a:p>
        <a:p>
          <a:endParaRPr lang="nl-BE" sz="1100" baseline="0"/>
        </a:p>
        <a:p>
          <a:pPr marL="0" marR="0" lvl="0" indent="0" defTabSz="914400" eaLnBrk="1" fontAlgn="auto" latinLnBrk="0" hangingPunct="1">
            <a:lnSpc>
              <a:spcPct val="100000"/>
            </a:lnSpc>
            <a:spcBef>
              <a:spcPts val="0"/>
            </a:spcBef>
            <a:spcAft>
              <a:spcPts val="0"/>
            </a:spcAft>
            <a:buClrTx/>
            <a:buSzTx/>
            <a:buFontTx/>
            <a:buNone/>
            <a:tabLst/>
            <a:defRPr/>
          </a:pPr>
          <a:r>
            <a:rPr kumimoji="0" lang="nl-BE" sz="1100" b="0" i="0" u="none" strike="noStrike" kern="0" cap="none" spc="0" normalizeH="0" baseline="0" noProof="0">
              <a:ln>
                <a:noFill/>
              </a:ln>
              <a:solidFill>
                <a:prstClr val="black"/>
              </a:solidFill>
              <a:effectLst/>
              <a:uLnTx/>
              <a:uFillTx/>
              <a:latin typeface="+mn-lt"/>
              <a:ea typeface="+mn-ea"/>
              <a:cs typeface="+mn-cs"/>
            </a:rPr>
            <a:t>AJ 2028</a:t>
          </a:r>
        </a:p>
        <a:p>
          <a:pPr marL="0" marR="0" lvl="0" indent="0" defTabSz="914400" eaLnBrk="1" fontAlgn="auto" latinLnBrk="0" hangingPunct="1">
            <a:lnSpc>
              <a:spcPct val="100000"/>
            </a:lnSpc>
            <a:spcBef>
              <a:spcPts val="0"/>
            </a:spcBef>
            <a:spcAft>
              <a:spcPts val="0"/>
            </a:spcAft>
            <a:buClrTx/>
            <a:buSzTx/>
            <a:buFontTx/>
            <a:buNone/>
            <a:tabLst/>
            <a:defRPr/>
          </a:pPr>
          <a:r>
            <a:rPr kumimoji="0" lang="nl-BE" sz="1100" b="0" i="0" u="none" strike="noStrike" kern="0" cap="none" spc="0" normalizeH="0" baseline="0" noProof="0">
              <a:ln>
                <a:noFill/>
              </a:ln>
              <a:solidFill>
                <a:prstClr val="black"/>
              </a:solidFill>
              <a:effectLst/>
              <a:uLnTx/>
              <a:uFillTx/>
              <a:latin typeface="+mn-lt"/>
              <a:ea typeface="+mn-ea"/>
              <a:cs typeface="+mn-cs"/>
            </a:rPr>
            <a:t>* VENN + EZ : aftrekbaarheid obv gramformule</a:t>
          </a:r>
        </a:p>
        <a:p>
          <a:pPr marL="0" marR="0" lvl="0" indent="0" defTabSz="914400" eaLnBrk="1" fontAlgn="auto" latinLnBrk="0" hangingPunct="1">
            <a:lnSpc>
              <a:spcPct val="100000"/>
            </a:lnSpc>
            <a:spcBef>
              <a:spcPts val="0"/>
            </a:spcBef>
            <a:spcAft>
              <a:spcPts val="0"/>
            </a:spcAft>
            <a:buClrTx/>
            <a:buSzTx/>
            <a:buFontTx/>
            <a:buNone/>
            <a:tabLst/>
            <a:defRPr/>
          </a:pPr>
          <a:r>
            <a:rPr kumimoji="0" lang="nl-BE" sz="1100" b="0" i="0" u="none" strike="noStrike" kern="0" cap="none" spc="0" normalizeH="0" baseline="0" noProof="0">
              <a:ln>
                <a:noFill/>
              </a:ln>
              <a:solidFill>
                <a:prstClr val="black"/>
              </a:solidFill>
              <a:effectLst/>
              <a:uLnTx/>
              <a:uFillTx/>
              <a:latin typeface="+mn-lt"/>
              <a:ea typeface="+mn-ea"/>
              <a:cs typeface="+mn-cs"/>
            </a:rPr>
            <a:t>* max. </a:t>
          </a:r>
          <a:r>
            <a:rPr kumimoji="0" lang="nl-BE" sz="1100" b="0" i="0" u="none" strike="noStrike" kern="0" cap="none" spc="0" normalizeH="0" baseline="0" noProof="0">
              <a:ln>
                <a:noFill/>
              </a:ln>
              <a:solidFill>
                <a:srgbClr val="4F81BD"/>
              </a:solidFill>
              <a:effectLst/>
              <a:uLnTx/>
              <a:uFillTx/>
              <a:latin typeface="+mn-lt"/>
              <a:ea typeface="+mn-ea"/>
              <a:cs typeface="+mn-cs"/>
            </a:rPr>
            <a:t>25%</a:t>
          </a:r>
          <a:r>
            <a:rPr kumimoji="0" lang="nl-BE" sz="1100" b="0" i="0" u="none" strike="noStrike" kern="0" cap="none" spc="0" normalizeH="0" baseline="0" noProof="0">
              <a:ln>
                <a:noFill/>
              </a:ln>
              <a:solidFill>
                <a:prstClr val="black"/>
              </a:solidFill>
              <a:effectLst/>
              <a:uLnTx/>
              <a:uFillTx/>
              <a:latin typeface="+mn-lt"/>
              <a:ea typeface="+mn-ea"/>
              <a:cs typeface="+mn-cs"/>
            </a:rPr>
            <a:t> (100% voor elektrische) en min. 0% </a:t>
          </a:r>
        </a:p>
        <a:p>
          <a:r>
            <a:rPr lang="nl-BE" sz="1100" baseline="0">
              <a:solidFill>
                <a:schemeClr val="dk1"/>
              </a:solidFill>
              <a:effectLst/>
              <a:latin typeface="+mn-lt"/>
              <a:ea typeface="+mn-ea"/>
              <a:cs typeface="+mn-cs"/>
            </a:rPr>
            <a:t>* voor valse hybrides gekocht 2018+ : uitstoot van de tegenhanger</a:t>
          </a:r>
          <a:endParaRPr lang="nl-B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BE" sz="1100" b="0" i="0" u="none" strike="noStrike" kern="0" cap="none" spc="0" normalizeH="0" baseline="0" noProof="0">
              <a:ln>
                <a:noFill/>
              </a:ln>
              <a:solidFill>
                <a:prstClr val="black"/>
              </a:solidFill>
              <a:effectLst/>
              <a:uLnTx/>
              <a:uFillTx/>
              <a:latin typeface="+mn-lt"/>
              <a:ea typeface="+mn-ea"/>
              <a:cs typeface="+mn-cs"/>
            </a:rPr>
            <a:t>* voor EZ en aankoop &lt; 2018 min. 75%</a:t>
          </a:r>
        </a:p>
        <a:p>
          <a:pPr marL="0" marR="0" lvl="0" indent="0" defTabSz="914400" eaLnBrk="1" fontAlgn="auto" latinLnBrk="0" hangingPunct="1">
            <a:lnSpc>
              <a:spcPct val="100000"/>
            </a:lnSpc>
            <a:spcBef>
              <a:spcPts val="0"/>
            </a:spcBef>
            <a:spcAft>
              <a:spcPts val="0"/>
            </a:spcAft>
            <a:buClrTx/>
            <a:buSzTx/>
            <a:buFontTx/>
            <a:buNone/>
            <a:tabLst/>
            <a:defRPr/>
          </a:pPr>
          <a:r>
            <a:rPr kumimoji="0" lang="nl-BE" sz="1100" b="0" i="0" u="none" strike="noStrike" kern="0" cap="none" spc="0" normalizeH="0" baseline="0" noProof="0">
              <a:ln>
                <a:noFill/>
              </a:ln>
              <a:solidFill>
                <a:schemeClr val="accent1"/>
              </a:solidFill>
              <a:effectLst/>
              <a:uLnTx/>
              <a:uFillTx/>
              <a:latin typeface="+mn-lt"/>
              <a:ea typeface="+mn-ea"/>
              <a:cs typeface="+mn-cs"/>
            </a:rPr>
            <a:t>* brandstof obv gramformule met max 50% (40% bij zwaar vervuilende auto's)</a:t>
          </a:r>
        </a:p>
        <a:p>
          <a:endParaRPr lang="nl-BE" sz="1100"/>
        </a:p>
        <a:p>
          <a:pPr eaLnBrk="1" fontAlgn="auto" latinLnBrk="0" hangingPunct="1"/>
          <a:r>
            <a:rPr lang="nl-BE" sz="1100" b="0" i="0" baseline="0">
              <a:solidFill>
                <a:schemeClr val="dk1"/>
              </a:solidFill>
              <a:effectLst/>
              <a:latin typeface="+mn-lt"/>
              <a:ea typeface="+mn-ea"/>
              <a:cs typeface="+mn-cs"/>
            </a:rPr>
            <a:t>AJ 2029</a:t>
          </a:r>
          <a:endParaRPr lang="nl-BE">
            <a:effectLst/>
          </a:endParaRPr>
        </a:p>
        <a:p>
          <a:pPr eaLnBrk="1" fontAlgn="auto" latinLnBrk="0" hangingPunct="1"/>
          <a:r>
            <a:rPr lang="nl-BE" sz="1100" b="0" i="0" baseline="0">
              <a:solidFill>
                <a:schemeClr val="dk1"/>
              </a:solidFill>
              <a:effectLst/>
              <a:latin typeface="+mn-lt"/>
              <a:ea typeface="+mn-ea"/>
              <a:cs typeface="+mn-cs"/>
            </a:rPr>
            <a:t>* VENN + EZ : aftrekbaarheid obv gramformule</a:t>
          </a:r>
          <a:endParaRPr lang="nl-BE">
            <a:effectLst/>
          </a:endParaRPr>
        </a:p>
        <a:p>
          <a:pPr eaLnBrk="1" fontAlgn="auto" latinLnBrk="0" hangingPunct="1"/>
          <a:r>
            <a:rPr lang="nl-BE" sz="1100" b="0" i="0" baseline="0">
              <a:solidFill>
                <a:schemeClr val="dk1"/>
              </a:solidFill>
              <a:effectLst/>
              <a:latin typeface="+mn-lt"/>
              <a:ea typeface="+mn-ea"/>
              <a:cs typeface="+mn-cs"/>
            </a:rPr>
            <a:t>* max</a:t>
          </a:r>
          <a:r>
            <a:rPr lang="nl-BE" sz="1100" b="0" i="0" baseline="0">
              <a:solidFill>
                <a:schemeClr val="accent1"/>
              </a:solidFill>
              <a:effectLst/>
              <a:latin typeface="+mn-lt"/>
              <a:ea typeface="+mn-ea"/>
              <a:cs typeface="+mn-cs"/>
            </a:rPr>
            <a:t>. 0%</a:t>
          </a:r>
          <a:r>
            <a:rPr lang="nl-BE" sz="1100" b="0" i="0" baseline="0">
              <a:solidFill>
                <a:schemeClr val="dk1"/>
              </a:solidFill>
              <a:effectLst/>
              <a:latin typeface="+mn-lt"/>
              <a:ea typeface="+mn-ea"/>
              <a:cs typeface="+mn-cs"/>
            </a:rPr>
            <a:t> (100% voor elektrische) en min. 0% </a:t>
          </a:r>
          <a:endParaRPr lang="nl-BE">
            <a:effectLst/>
          </a:endParaRPr>
        </a:p>
        <a:p>
          <a:r>
            <a:rPr lang="nl-BE" sz="1100" baseline="0">
              <a:solidFill>
                <a:schemeClr val="dk1"/>
              </a:solidFill>
              <a:effectLst/>
              <a:latin typeface="+mn-lt"/>
              <a:ea typeface="+mn-ea"/>
              <a:cs typeface="+mn-cs"/>
            </a:rPr>
            <a:t>* voor valse hybrides gekocht 2018+ : uitstoot van de tegenhanger</a:t>
          </a:r>
          <a:endParaRPr lang="nl-BE">
            <a:effectLst/>
          </a:endParaRPr>
        </a:p>
        <a:p>
          <a:pPr eaLnBrk="1" fontAlgn="auto" latinLnBrk="0" hangingPunct="1"/>
          <a:r>
            <a:rPr lang="nl-BE" sz="1100" b="0" i="0" baseline="0">
              <a:solidFill>
                <a:schemeClr val="dk1"/>
              </a:solidFill>
              <a:effectLst/>
              <a:latin typeface="+mn-lt"/>
              <a:ea typeface="+mn-ea"/>
              <a:cs typeface="+mn-cs"/>
            </a:rPr>
            <a:t>* voor EZ en aankoop &lt; 2018 min. 75%</a:t>
          </a:r>
          <a:endParaRPr lang="nl-B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BE" sz="1100" b="0" i="0" u="none" strike="noStrike" kern="0" cap="none" spc="0" normalizeH="0" baseline="0" noProof="0">
              <a:ln>
                <a:noFill/>
              </a:ln>
              <a:solidFill>
                <a:srgbClr val="4F81BD"/>
              </a:solidFill>
              <a:effectLst/>
              <a:uLnTx/>
              <a:uFillTx/>
              <a:latin typeface="+mn-lt"/>
              <a:ea typeface="+mn-ea"/>
              <a:cs typeface="+mn-cs"/>
            </a:rPr>
            <a:t>* brandstof obv gramformule met max 50% (40% bij zwaar vervuilende auto's)</a:t>
          </a:r>
        </a:p>
        <a:p>
          <a:endParaRPr lang="nl-BE" sz="1100"/>
        </a:p>
        <a:p>
          <a:r>
            <a:rPr lang="nl-BE" sz="1100" b="1" u="sng"/>
            <a:t>Aankoop vanaf 1/1/2026</a:t>
          </a:r>
        </a:p>
        <a:p>
          <a:r>
            <a:rPr lang="nl-BE" sz="1100" b="0" u="none"/>
            <a:t>*</a:t>
          </a:r>
          <a:r>
            <a:rPr lang="nl-BE" sz="1100" b="0" u="none" baseline="0"/>
            <a:t> Auto's die niet 100% elektrisch zijn: 0% aftrekbaar</a:t>
          </a:r>
        </a:p>
        <a:p>
          <a:pPr marL="0" marR="0" lvl="0" indent="0" defTabSz="914400" eaLnBrk="1" fontAlgn="auto" latinLnBrk="0" hangingPunct="1">
            <a:lnSpc>
              <a:spcPct val="100000"/>
            </a:lnSpc>
            <a:spcBef>
              <a:spcPts val="0"/>
            </a:spcBef>
            <a:spcAft>
              <a:spcPts val="0"/>
            </a:spcAft>
            <a:buClrTx/>
            <a:buSzTx/>
            <a:buFontTx/>
            <a:buNone/>
            <a:tabLst/>
            <a:defRPr/>
          </a:pPr>
          <a:r>
            <a:rPr kumimoji="0" lang="nl-BE" sz="1100" b="0" i="0" u="none" strike="noStrike" kern="0" cap="none" spc="0" normalizeH="0" baseline="0" noProof="0">
              <a:ln>
                <a:noFill/>
              </a:ln>
              <a:solidFill>
                <a:srgbClr val="4F81BD"/>
              </a:solidFill>
              <a:effectLst/>
              <a:uLnTx/>
              <a:uFillTx/>
              <a:latin typeface="+mn-lt"/>
              <a:ea typeface="+mn-ea"/>
              <a:cs typeface="+mn-cs"/>
            </a:rPr>
            <a:t>* brandstof obv gramformule met max 50% (40% bij zwaar vervuilende auto's)</a:t>
          </a:r>
        </a:p>
        <a:p>
          <a:pPr eaLnBrk="1" fontAlgn="auto" latinLnBrk="0" hangingPunct="1"/>
          <a:endParaRPr lang="nl-BE" sz="1100" b="0" i="0" baseline="0">
            <a:solidFill>
              <a:schemeClr val="dk1"/>
            </a:solidFill>
            <a:effectLst/>
            <a:latin typeface="+mn-lt"/>
            <a:ea typeface="+mn-ea"/>
            <a:cs typeface="+mn-cs"/>
          </a:endParaRPr>
        </a:p>
        <a:p>
          <a:pPr eaLnBrk="1" fontAlgn="auto" latinLnBrk="0" hangingPunct="1"/>
          <a:r>
            <a:rPr lang="nl-BE" sz="1100" b="0" i="0" baseline="0">
              <a:solidFill>
                <a:schemeClr val="dk1"/>
              </a:solidFill>
              <a:effectLst/>
              <a:latin typeface="+mn-lt"/>
              <a:ea typeface="+mn-ea"/>
              <a:cs typeface="+mn-cs"/>
            </a:rPr>
            <a:t>* Auto's die wel 100% elektrisch zijn: </a:t>
          </a:r>
        </a:p>
        <a:p>
          <a:pPr eaLnBrk="1" fontAlgn="auto" latinLnBrk="0" hangingPunct="1"/>
          <a:r>
            <a:rPr lang="nl-BE" sz="1100" b="0" i="0" baseline="0">
              <a:solidFill>
                <a:schemeClr val="dk1"/>
              </a:solidFill>
              <a:effectLst/>
              <a:latin typeface="+mn-lt"/>
              <a:ea typeface="+mn-ea"/>
              <a:cs typeface="+mn-cs"/>
            </a:rPr>
            <a:t>- aankoop 2026 : 100% aftrekbaar levenslang</a:t>
          </a:r>
        </a:p>
        <a:p>
          <a:pPr eaLnBrk="1" fontAlgn="auto" latinLnBrk="0" hangingPunct="1"/>
          <a:r>
            <a:rPr lang="nl-BE" sz="1100" b="0" i="0" baseline="0">
              <a:solidFill>
                <a:schemeClr val="dk1"/>
              </a:solidFill>
              <a:effectLst/>
              <a:latin typeface="+mn-lt"/>
              <a:ea typeface="+mn-ea"/>
              <a:cs typeface="+mn-cs"/>
            </a:rPr>
            <a:t>- aankoop 2027 : 95%</a:t>
          </a:r>
        </a:p>
        <a:p>
          <a:pPr eaLnBrk="1" fontAlgn="auto" latinLnBrk="0" hangingPunct="1"/>
          <a:r>
            <a:rPr lang="nl-BE" sz="1100" b="0" i="0" baseline="0">
              <a:solidFill>
                <a:schemeClr val="dk1"/>
              </a:solidFill>
              <a:effectLst/>
              <a:latin typeface="+mn-lt"/>
              <a:ea typeface="+mn-ea"/>
              <a:cs typeface="+mn-cs"/>
            </a:rPr>
            <a:t>- aankoop 2028 : 90%</a:t>
          </a:r>
        </a:p>
        <a:p>
          <a:pPr eaLnBrk="1" fontAlgn="auto" latinLnBrk="0" hangingPunct="1"/>
          <a:r>
            <a:rPr lang="nl-BE" sz="1100" b="0" i="0" baseline="0">
              <a:solidFill>
                <a:schemeClr val="dk1"/>
              </a:solidFill>
              <a:effectLst/>
              <a:latin typeface="+mn-lt"/>
              <a:ea typeface="+mn-ea"/>
              <a:cs typeface="+mn-cs"/>
            </a:rPr>
            <a:t>- aankoop 2029 : 82,50%</a:t>
          </a:r>
        </a:p>
        <a:p>
          <a:pPr eaLnBrk="1" fontAlgn="auto" latinLnBrk="0" hangingPunct="1"/>
          <a:r>
            <a:rPr lang="nl-BE" sz="1100" b="0" i="0" baseline="0">
              <a:solidFill>
                <a:schemeClr val="dk1"/>
              </a:solidFill>
              <a:effectLst/>
              <a:latin typeface="+mn-lt"/>
              <a:ea typeface="+mn-ea"/>
              <a:cs typeface="+mn-cs"/>
            </a:rPr>
            <a:t>- aankoop 2030 : 75%</a:t>
          </a:r>
        </a:p>
        <a:p>
          <a:pPr eaLnBrk="1" fontAlgn="auto" latinLnBrk="0" hangingPunct="1"/>
          <a:r>
            <a:rPr lang="nl-BE" sz="1100" b="0" i="0" baseline="0">
              <a:solidFill>
                <a:schemeClr val="dk1"/>
              </a:solidFill>
              <a:effectLst/>
              <a:latin typeface="+mn-lt"/>
              <a:ea typeface="+mn-ea"/>
              <a:cs typeface="+mn-cs"/>
            </a:rPr>
            <a:t>- aankoop 2031 en later : 67,50%</a:t>
          </a:r>
        </a:p>
        <a:p>
          <a:pPr eaLnBrk="1" fontAlgn="auto" latinLnBrk="0" hangingPunct="1"/>
          <a:endParaRPr lang="nl-BE" sz="1100" b="0" i="0" baseline="0">
            <a:solidFill>
              <a:schemeClr val="dk1"/>
            </a:solidFill>
            <a:effectLst/>
            <a:latin typeface="+mn-lt"/>
            <a:ea typeface="+mn-ea"/>
            <a:cs typeface="+mn-cs"/>
          </a:endParaRPr>
        </a:p>
      </xdr:txBody>
    </xdr:sp>
    <xdr:clientData/>
  </xdr:twoCellAnchor>
  <xdr:twoCellAnchor editAs="oneCell">
    <xdr:from>
      <xdr:col>9</xdr:col>
      <xdr:colOff>529423</xdr:colOff>
      <xdr:row>5</xdr:row>
      <xdr:rowOff>123825</xdr:rowOff>
    </xdr:from>
    <xdr:to>
      <xdr:col>21</xdr:col>
      <xdr:colOff>391635</xdr:colOff>
      <xdr:row>10</xdr:row>
      <xdr:rowOff>123825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1483173" y="933450"/>
          <a:ext cx="7682237" cy="809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1</xdr:rowOff>
    </xdr:from>
    <xdr:to>
      <xdr:col>6</xdr:col>
      <xdr:colOff>0</xdr:colOff>
      <xdr:row>16</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81000" y="3019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Pour les voitures achetées à partir de 2023, beaucoup de choses vont changer en matière de déductibilité fiscale. Le verdissement de la fiscalité automobile consiste en effet en un long régime transitoire, dans le cadre duquel des distinctions doivent être faites en fonction du type de voiture, du moment de son achat et de l'exercice d'imposition pour lequel l'évaluation de la déductibilité est effectuée. Vous y retrouvez-vous toujours? </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Dans cet outil, nous vous présentons donc les règles fiscales relatives à la déductibilité des frais de voiture et de carburant de 2017 à 2031, pour les entreprises individuelles et les sociétés. En prime, vous pouvez comparer les frais de deux voitures.</a:t>
          </a: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editAs="oneCell">
    <xdr:from>
      <xdr:col>1</xdr:col>
      <xdr:colOff>1</xdr:colOff>
      <xdr:row>1</xdr:row>
      <xdr:rowOff>1</xdr:rowOff>
    </xdr:from>
    <xdr:to>
      <xdr:col>5</xdr:col>
      <xdr:colOff>628651</xdr:colOff>
      <xdr:row>1</xdr:row>
      <xdr:rowOff>1493045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381001" y="381001"/>
          <a:ext cx="6153150" cy="1493044"/>
        </a:xfrm>
        <a:prstGeom prst="rect">
          <a:avLst/>
        </a:prstGeom>
      </xdr:spPr>
    </xdr:pic>
    <xdr:clientData/>
  </xdr:twoCellAnchor>
  <xdr:twoCellAnchor>
    <xdr:from>
      <xdr:col>5</xdr:col>
      <xdr:colOff>1400175</xdr:colOff>
      <xdr:row>25</xdr:row>
      <xdr:rowOff>0</xdr:rowOff>
    </xdr:from>
    <xdr:to>
      <xdr:col>6</xdr:col>
      <xdr:colOff>0</xdr:colOff>
      <xdr:row>27</xdr:row>
      <xdr:rowOff>0</xdr:rowOff>
    </xdr:to>
    <xdr:sp macro="" textlink="">
      <xdr:nvSpPr>
        <xdr:cNvPr id="4" name="Rectangle 3">
          <a:extLst>
            <a:ext uri="{FF2B5EF4-FFF2-40B4-BE49-F238E27FC236}">
              <a16:creationId xmlns:a16="http://schemas.microsoft.com/office/drawing/2014/main" id="{00000000-0008-0000-0400-000004000000}"/>
            </a:ext>
          </a:extLst>
        </xdr:cNvPr>
        <xdr:cNvSpPr/>
      </xdr:nvSpPr>
      <xdr:spPr bwMode="auto">
        <a:xfrm flipH="1">
          <a:off x="7305675" y="778192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6</xdr:row>
          <xdr:rowOff>0</xdr:rowOff>
        </xdr:from>
        <xdr:to>
          <xdr:col>17</xdr:col>
          <xdr:colOff>0</xdr:colOff>
          <xdr:row>7</xdr:row>
          <xdr:rowOff>0</xdr:rowOff>
        </xdr:to>
        <xdr:sp macro="" textlink="">
          <xdr:nvSpPr>
            <xdr:cNvPr id="30721" name="Drop Down 1" hidden="1">
              <a:extLst>
                <a:ext uri="{63B3BB69-23CF-44E3-9099-C40C66FF867C}">
                  <a14:compatExt spid="_x0000_s30721"/>
                </a:ext>
                <a:ext uri="{FF2B5EF4-FFF2-40B4-BE49-F238E27FC236}">
                  <a16:creationId xmlns:a16="http://schemas.microsoft.com/office/drawing/2014/main" id="{00000000-0008-0000-0500-000001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15</xdr:col>
          <xdr:colOff>0</xdr:colOff>
          <xdr:row>76</xdr:row>
          <xdr:rowOff>0</xdr:rowOff>
        </xdr:to>
        <xdr:sp macro="" textlink="">
          <xdr:nvSpPr>
            <xdr:cNvPr id="30722" name="Option Button 2" hidden="1">
              <a:extLst>
                <a:ext uri="{63B3BB69-23CF-44E3-9099-C40C66FF867C}">
                  <a14:compatExt spid="_x0000_s30722"/>
                </a:ext>
                <a:ext uri="{FF2B5EF4-FFF2-40B4-BE49-F238E27FC236}">
                  <a16:creationId xmlns:a16="http://schemas.microsoft.com/office/drawing/2014/main" id="{00000000-0008-0000-0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Société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0</xdr:rowOff>
        </xdr:from>
        <xdr:to>
          <xdr:col>17</xdr:col>
          <xdr:colOff>0</xdr:colOff>
          <xdr:row>76</xdr:row>
          <xdr:rowOff>0</xdr:rowOff>
        </xdr:to>
        <xdr:sp macro="" textlink="">
          <xdr:nvSpPr>
            <xdr:cNvPr id="30723" name="Option Button 3" hidden="1">
              <a:extLst>
                <a:ext uri="{63B3BB69-23CF-44E3-9099-C40C66FF867C}">
                  <a14:compatExt spid="_x0000_s30723"/>
                </a:ext>
                <a:ext uri="{FF2B5EF4-FFF2-40B4-BE49-F238E27FC236}">
                  <a16:creationId xmlns:a16="http://schemas.microsoft.com/office/drawing/2014/main" id="{00000000-0008-0000-0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Entr. nom pers.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73</xdr:row>
          <xdr:rowOff>0</xdr:rowOff>
        </xdr:from>
        <xdr:to>
          <xdr:col>17</xdr:col>
          <xdr:colOff>0</xdr:colOff>
          <xdr:row>74</xdr:row>
          <xdr:rowOff>0</xdr:rowOff>
        </xdr:to>
        <xdr:sp macro="" textlink="">
          <xdr:nvSpPr>
            <xdr:cNvPr id="30725" name="Drop Down 5" hidden="1">
              <a:extLst>
                <a:ext uri="{63B3BB69-23CF-44E3-9099-C40C66FF867C}">
                  <a14:compatExt spid="_x0000_s30725"/>
                </a:ext>
                <a:ext uri="{FF2B5EF4-FFF2-40B4-BE49-F238E27FC236}">
                  <a16:creationId xmlns:a16="http://schemas.microsoft.com/office/drawing/2014/main" id="{00000000-0008-0000-0500-000005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466725</xdr:colOff>
      <xdr:row>52</xdr:row>
      <xdr:rowOff>28575</xdr:rowOff>
    </xdr:from>
    <xdr:ext cx="1285875" cy="142874"/>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847725" y="10610850"/>
          <a:ext cx="1285875" cy="1428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r>
            <a:rPr lang="en-BE" sz="800"/>
            <a:t>Entr.nom</a:t>
          </a:r>
          <a:r>
            <a:rPr lang="en-BE" sz="800" baseline="0"/>
            <a:t> pers. </a:t>
          </a:r>
          <a:r>
            <a:rPr lang="en-BE" sz="800"/>
            <a:t>: min. 75%</a:t>
          </a:r>
          <a:endParaRPr lang="nl-NL" sz="8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dinet-my.sharepoint.com/WINDOWS/TEMP/Map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d1"/>
      <sheetName val="Blad2"/>
      <sheetName val="Blad3"/>
      <sheetName val="balans"/>
      <sheetName val="fisc.res."/>
      <sheetName val="res.rek."/>
      <sheetName val="BO's"/>
      <sheetName val="AI2"/>
      <sheetName val="bal"/>
      <sheetName val="opm"/>
      <sheetName val="lonen"/>
      <sheetName val="BTW"/>
      <sheetName val="res.tab."/>
      <sheetName val="ta"/>
      <sheetName val="tres"/>
      <sheetName val="fiscaal"/>
      <sheetName val="VAALucien"/>
      <sheetName val="afschr"/>
      <sheetName val="BTWuitt"/>
      <sheetName val="AI3"/>
      <sheetName val="VAAJan"/>
      <sheetName val="res"/>
      <sheetName val="c311297"/>
      <sheetName val="Accverklaring"/>
      <sheetName val="Vrag"/>
      <sheetName val="AI1"/>
      <sheetName val="A"/>
      <sheetName val="RC1"/>
      <sheetName val="Map1"/>
      <sheetName val="afschr."/>
      <sheetName val="VAAAntoon"/>
      <sheetName val="btw-tabel"/>
      <sheetName val="loonvgl"/>
      <sheetName val="inhoud"/>
      <sheetName val="btw uittr"/>
      <sheetName val="res. re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ThemeTaxIQBasicTools">
  <a:themeElements>
    <a:clrScheme name="Custom 19">
      <a:dk1>
        <a:sysClr val="windowText" lastClr="000000"/>
      </a:dk1>
      <a:lt1>
        <a:sysClr val="window" lastClr="FFFFFF"/>
      </a:lt1>
      <a:dk2>
        <a:srgbClr val="454551"/>
      </a:dk2>
      <a:lt2>
        <a:srgbClr val="EAEAEA"/>
      </a:lt2>
      <a:accent1>
        <a:srgbClr val="00CED1"/>
      </a:accent1>
      <a:accent2>
        <a:srgbClr val="4B0082"/>
      </a:accent2>
      <a:accent3>
        <a:srgbClr val="1D2963"/>
      </a:accent3>
      <a:accent4>
        <a:srgbClr val="8064A2"/>
      </a:accent4>
      <a:accent5>
        <a:srgbClr val="8C347A"/>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ax-iq.be?subject=Vraag/opmerking%20over%20Tool%2042247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info@tax-iq.be?subject=Question/remarque%20concernant%20outil%20422523"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file:///C:\Users\p.poismans\Downloads\01.2023\07%20Forfait%20of%20bewezen%20beroepskosten%20-%20klaar%20voor%20upload\TAXIQ\ATN%20voiture-frais%20professionnels%20forfaitaires%20ou%20r&#233;els%20et%20prouv&#233;s.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A9D43-CB7B-479E-BE5E-E369A5EC9EDF}">
  <sheetPr codeName="Sheet1">
    <tabColor theme="6" tint="0.79998168889431442"/>
    <pageSetUpPr autoPageBreaks="0" fitToPage="1"/>
  </sheetPr>
  <dimension ref="A1:JK222"/>
  <sheetViews>
    <sheetView showGridLines="0" showRowColHeaders="0" tabSelected="1" workbookViewId="0"/>
  </sheetViews>
  <sheetFormatPr defaultColWidth="5.7109375" defaultRowHeight="20.100000000000001" customHeight="1"/>
  <cols>
    <col min="1" max="1" width="5.7109375" style="15" customWidth="1"/>
    <col min="2" max="2" width="22.85546875" style="15" customWidth="1"/>
    <col min="3" max="3" width="18.5703125" style="15" customWidth="1"/>
    <col min="4" max="4" width="22.85546875" style="15" customWidth="1"/>
    <col min="5" max="5" width="18.5703125" style="15" customWidth="1"/>
    <col min="6" max="6" width="25.7109375" style="15" customWidth="1"/>
    <col min="7" max="9" width="5.7109375" style="15" customWidth="1"/>
    <col min="10" max="10" width="8.42578125" style="15" customWidth="1"/>
    <col min="11" max="16384" width="5.7109375" style="15"/>
  </cols>
  <sheetData>
    <row r="1" spans="1:271" ht="30" customHeight="1">
      <c r="A1" s="38"/>
      <c r="B1" s="39"/>
      <c r="C1" s="39"/>
      <c r="D1" s="39"/>
      <c r="E1" s="39"/>
      <c r="F1" s="39"/>
      <c r="G1" s="38"/>
      <c r="H1" s="38"/>
      <c r="I1" s="38"/>
      <c r="J1" s="38"/>
      <c r="K1" s="38"/>
      <c r="L1" s="38"/>
      <c r="M1" s="38"/>
      <c r="N1" s="38"/>
      <c r="O1" s="38"/>
      <c r="P1" s="38"/>
      <c r="Q1" s="38"/>
      <c r="R1" s="38"/>
      <c r="S1" s="38"/>
      <c r="T1" s="38"/>
      <c r="U1" s="38"/>
      <c r="V1" s="38"/>
      <c r="W1" s="38"/>
      <c r="X1" s="38"/>
      <c r="Y1" s="38"/>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row>
    <row r="2" spans="1:271" ht="138.75" customHeight="1">
      <c r="A2" s="38"/>
      <c r="B2" s="373">
        <v>45425</v>
      </c>
      <c r="C2" s="373"/>
      <c r="D2" s="373"/>
      <c r="E2" s="373"/>
      <c r="F2" s="373"/>
      <c r="G2" s="38"/>
      <c r="H2" s="38"/>
      <c r="I2" s="38"/>
      <c r="J2" s="38"/>
      <c r="K2" s="38"/>
      <c r="L2" s="38"/>
      <c r="M2" s="38"/>
      <c r="N2" s="38"/>
      <c r="O2" s="38"/>
      <c r="P2" s="38"/>
      <c r="Q2" s="38"/>
      <c r="R2" s="38"/>
      <c r="S2" s="38"/>
      <c r="T2" s="38"/>
      <c r="U2" s="38"/>
      <c r="V2" s="38"/>
      <c r="W2" s="38"/>
      <c r="X2" s="38"/>
      <c r="Y2" s="38"/>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row>
    <row r="3" spans="1:271" ht="20.100000000000001" customHeight="1">
      <c r="A3" s="38"/>
      <c r="B3" s="324"/>
      <c r="C3" s="40"/>
      <c r="D3" s="40"/>
      <c r="E3" s="40"/>
      <c r="F3" s="40"/>
      <c r="G3" s="38"/>
      <c r="H3" s="38"/>
      <c r="I3" s="38"/>
      <c r="J3" s="38"/>
      <c r="K3" s="38"/>
      <c r="L3" s="38"/>
      <c r="M3" s="38"/>
      <c r="N3" s="38"/>
      <c r="O3" s="38"/>
      <c r="P3" s="38"/>
      <c r="Q3" s="38"/>
      <c r="R3" s="38"/>
      <c r="S3" s="38"/>
      <c r="T3" s="38"/>
      <c r="U3" s="38"/>
      <c r="V3" s="38"/>
      <c r="W3" s="38"/>
      <c r="X3" s="38"/>
      <c r="Y3" s="38"/>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c r="JH3" s="40"/>
      <c r="JI3" s="40"/>
      <c r="JJ3" s="40"/>
      <c r="JK3" s="40"/>
    </row>
    <row r="4" spans="1:271" ht="30" customHeight="1">
      <c r="A4" s="38"/>
      <c r="B4" s="374" t="s">
        <v>74</v>
      </c>
      <c r="C4" s="374"/>
      <c r="D4" s="374"/>
      <c r="E4" s="374"/>
      <c r="F4" s="374"/>
      <c r="G4" s="38"/>
      <c r="H4" s="38"/>
      <c r="I4" s="38"/>
      <c r="J4" s="38"/>
      <c r="K4" s="38"/>
      <c r="L4" s="38"/>
      <c r="M4" s="38"/>
      <c r="N4" s="38"/>
      <c r="O4" s="38"/>
      <c r="P4" s="38"/>
      <c r="Q4" s="38"/>
      <c r="R4" s="38"/>
      <c r="S4" s="38"/>
      <c r="T4" s="38"/>
      <c r="U4" s="38"/>
      <c r="V4" s="38"/>
      <c r="W4" s="38"/>
      <c r="X4" s="38"/>
      <c r="Y4" s="38"/>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c r="IZ4" s="40"/>
      <c r="JA4" s="40"/>
      <c r="JB4" s="40"/>
      <c r="JC4" s="40"/>
      <c r="JD4" s="40"/>
      <c r="JE4" s="40"/>
      <c r="JF4" s="40"/>
      <c r="JG4" s="40"/>
      <c r="JH4" s="40"/>
      <c r="JI4" s="40"/>
      <c r="JJ4" s="40"/>
      <c r="JK4" s="40"/>
    </row>
    <row r="5" spans="1:271" ht="20.100000000000001" customHeight="1">
      <c r="A5" s="38"/>
      <c r="B5" s="40"/>
      <c r="C5" s="41"/>
      <c r="D5" s="40"/>
      <c r="E5" s="40"/>
      <c r="F5" s="40"/>
      <c r="G5" s="38"/>
      <c r="H5" s="38"/>
      <c r="I5" s="38"/>
      <c r="J5" s="38"/>
      <c r="K5" s="38"/>
      <c r="L5" s="38"/>
      <c r="M5" s="38"/>
      <c r="N5" s="38"/>
      <c r="O5" s="38"/>
      <c r="P5" s="38"/>
      <c r="Q5" s="38"/>
      <c r="R5" s="38"/>
      <c r="S5" s="38"/>
      <c r="T5" s="38"/>
      <c r="U5" s="38"/>
      <c r="V5" s="38"/>
      <c r="W5" s="38"/>
      <c r="X5" s="38"/>
      <c r="Y5" s="38"/>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c r="JK5" s="40"/>
    </row>
    <row r="6" spans="1:271" ht="20.100000000000001" customHeight="1">
      <c r="A6" s="38"/>
      <c r="B6" s="42"/>
      <c r="C6" s="42"/>
      <c r="D6" s="42"/>
      <c r="E6" s="42"/>
      <c r="F6" s="42"/>
      <c r="G6" s="38"/>
      <c r="H6" s="38"/>
      <c r="I6" s="38"/>
      <c r="J6" s="38"/>
      <c r="K6" s="38"/>
      <c r="L6" s="38"/>
      <c r="M6" s="38"/>
      <c r="N6" s="38"/>
      <c r="O6" s="38"/>
      <c r="P6" s="38"/>
      <c r="Q6" s="38"/>
      <c r="R6" s="38"/>
      <c r="S6" s="38"/>
      <c r="T6" s="38"/>
      <c r="U6" s="38"/>
      <c r="V6" s="38"/>
      <c r="W6" s="38"/>
      <c r="X6" s="38"/>
      <c r="Y6" s="38"/>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c r="JD6" s="40"/>
      <c r="JE6" s="40"/>
      <c r="JF6" s="40"/>
      <c r="JG6" s="40"/>
      <c r="JH6" s="40"/>
      <c r="JI6" s="40"/>
      <c r="JJ6" s="40"/>
      <c r="JK6" s="40"/>
    </row>
    <row r="7" spans="1:271" ht="20.100000000000001" customHeight="1">
      <c r="A7" s="38"/>
      <c r="B7" s="42"/>
      <c r="C7" s="42"/>
      <c r="D7" s="42"/>
      <c r="E7" s="42"/>
      <c r="F7" s="42"/>
      <c r="G7" s="38"/>
      <c r="H7" s="38"/>
      <c r="I7" s="38"/>
      <c r="J7" s="38"/>
      <c r="K7" s="38"/>
      <c r="L7" s="38"/>
      <c r="M7" s="38"/>
      <c r="N7" s="38"/>
      <c r="O7" s="38"/>
      <c r="P7" s="38"/>
      <c r="Q7" s="38"/>
      <c r="R7" s="38"/>
      <c r="S7" s="38"/>
      <c r="T7" s="38"/>
      <c r="U7" s="38"/>
      <c r="V7" s="38"/>
      <c r="W7" s="38"/>
      <c r="X7" s="38"/>
      <c r="Y7" s="38"/>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c r="JD7" s="40"/>
      <c r="JE7" s="40"/>
      <c r="JF7" s="40"/>
      <c r="JG7" s="40"/>
      <c r="JH7" s="40"/>
      <c r="JI7" s="40"/>
      <c r="JJ7" s="40"/>
      <c r="JK7" s="40"/>
    </row>
    <row r="8" spans="1:271" ht="20.100000000000001" customHeight="1">
      <c r="A8" s="38"/>
      <c r="B8" s="42"/>
      <c r="C8" s="42"/>
      <c r="D8" s="42"/>
      <c r="E8" s="42"/>
      <c r="F8" s="42"/>
      <c r="G8" s="38"/>
      <c r="H8" s="38"/>
      <c r="I8" s="38"/>
      <c r="J8" s="38"/>
      <c r="K8" s="38"/>
      <c r="L8" s="38"/>
      <c r="M8" s="38"/>
      <c r="N8" s="38"/>
      <c r="O8" s="38"/>
      <c r="P8" s="38"/>
      <c r="Q8" s="38"/>
      <c r="R8" s="38"/>
      <c r="S8" s="38"/>
      <c r="T8" s="38"/>
      <c r="U8" s="38"/>
      <c r="V8" s="38"/>
      <c r="W8" s="38"/>
      <c r="X8" s="38"/>
      <c r="Y8" s="38"/>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row>
    <row r="9" spans="1:271" ht="20.100000000000001" customHeight="1">
      <c r="A9" s="38"/>
      <c r="B9" s="42"/>
      <c r="C9" s="42"/>
      <c r="D9" s="42"/>
      <c r="E9" s="42"/>
      <c r="F9" s="42"/>
      <c r="G9" s="38"/>
      <c r="H9" s="38"/>
      <c r="I9" s="38"/>
      <c r="J9" s="38"/>
      <c r="K9" s="38"/>
      <c r="L9" s="38"/>
      <c r="M9" s="38"/>
      <c r="N9" s="38"/>
      <c r="O9" s="38"/>
      <c r="P9" s="38"/>
      <c r="Q9" s="38"/>
      <c r="R9" s="38"/>
      <c r="S9" s="38"/>
      <c r="T9" s="38"/>
      <c r="U9" s="38"/>
      <c r="V9" s="38"/>
      <c r="W9" s="38"/>
      <c r="X9" s="38"/>
      <c r="Y9" s="38"/>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row>
    <row r="10" spans="1:271" ht="20.100000000000001" customHeight="1">
      <c r="A10" s="38"/>
      <c r="B10" s="42"/>
      <c r="C10" s="42"/>
      <c r="D10" s="42"/>
      <c r="E10" s="42"/>
      <c r="F10" s="42"/>
      <c r="G10" s="38"/>
      <c r="H10" s="38"/>
      <c r="I10" s="38"/>
      <c r="J10" s="38"/>
      <c r="K10" s="38"/>
      <c r="L10" s="38"/>
      <c r="M10" s="38"/>
      <c r="N10" s="38"/>
      <c r="O10" s="38"/>
      <c r="P10" s="38"/>
      <c r="Q10" s="38"/>
      <c r="R10" s="38"/>
      <c r="S10" s="38"/>
      <c r="T10" s="38"/>
      <c r="U10" s="38"/>
      <c r="V10" s="38"/>
      <c r="W10" s="38"/>
      <c r="X10" s="38"/>
      <c r="Y10" s="38"/>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row>
    <row r="11" spans="1:271" ht="20.100000000000001" customHeight="1">
      <c r="A11" s="38"/>
      <c r="B11" s="42"/>
      <c r="C11" s="42"/>
      <c r="D11" s="42"/>
      <c r="E11" s="42"/>
      <c r="F11" s="42"/>
      <c r="G11" s="38"/>
      <c r="H11" s="38"/>
      <c r="I11" s="38"/>
      <c r="J11" s="38"/>
      <c r="K11" s="38"/>
      <c r="L11" s="38"/>
      <c r="M11" s="38"/>
      <c r="N11" s="38"/>
      <c r="O11" s="38"/>
      <c r="P11" s="38"/>
      <c r="Q11" s="38"/>
      <c r="R11" s="38"/>
      <c r="S11" s="38"/>
      <c r="T11" s="38"/>
      <c r="U11" s="38"/>
      <c r="V11" s="38"/>
      <c r="W11" s="38"/>
      <c r="X11" s="38"/>
      <c r="Y11" s="38"/>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row>
    <row r="12" spans="1:271" ht="20.100000000000001" customHeight="1">
      <c r="A12" s="38"/>
      <c r="B12" s="42"/>
      <c r="C12" s="42"/>
      <c r="D12" s="42"/>
      <c r="E12" s="42"/>
      <c r="F12" s="42"/>
      <c r="G12" s="38"/>
      <c r="H12" s="38"/>
      <c r="I12" s="38"/>
      <c r="J12" s="38"/>
      <c r="K12" s="38"/>
      <c r="L12" s="38"/>
      <c r="M12" s="38"/>
      <c r="N12" s="38"/>
      <c r="O12" s="38"/>
      <c r="P12" s="38"/>
      <c r="Q12" s="38"/>
      <c r="R12" s="38"/>
      <c r="S12" s="38"/>
      <c r="T12" s="38"/>
      <c r="U12" s="38"/>
      <c r="V12" s="38"/>
      <c r="W12" s="38"/>
      <c r="X12" s="38"/>
      <c r="Y12" s="38"/>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row>
    <row r="13" spans="1:271" ht="20.100000000000001" customHeight="1">
      <c r="A13" s="38"/>
      <c r="B13" s="42"/>
      <c r="C13" s="42"/>
      <c r="D13" s="42"/>
      <c r="E13" s="42"/>
      <c r="F13" s="42"/>
      <c r="G13" s="38"/>
      <c r="H13" s="38"/>
      <c r="I13" s="38"/>
      <c r="J13" s="38"/>
      <c r="K13" s="38"/>
      <c r="L13" s="38"/>
      <c r="M13" s="38"/>
      <c r="N13" s="38"/>
      <c r="O13" s="38"/>
      <c r="P13" s="38"/>
      <c r="Q13" s="38"/>
      <c r="R13" s="38"/>
      <c r="S13" s="38"/>
      <c r="T13" s="38"/>
      <c r="U13" s="38"/>
      <c r="V13" s="38"/>
      <c r="W13" s="38"/>
      <c r="X13" s="38"/>
      <c r="Y13" s="38"/>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row>
    <row r="14" spans="1:271" ht="20.100000000000001" customHeight="1">
      <c r="A14" s="38"/>
      <c r="B14" s="42"/>
      <c r="C14" s="42"/>
      <c r="D14" s="42"/>
      <c r="E14" s="42"/>
      <c r="F14" s="42"/>
      <c r="G14" s="38"/>
      <c r="H14" s="38"/>
      <c r="I14" s="38"/>
      <c r="J14" s="38"/>
      <c r="K14" s="38"/>
      <c r="L14" s="38"/>
      <c r="M14" s="38"/>
      <c r="N14" s="38"/>
      <c r="O14" s="38"/>
      <c r="P14" s="38"/>
      <c r="Q14" s="38"/>
      <c r="R14" s="38"/>
      <c r="S14" s="38"/>
      <c r="T14" s="38"/>
      <c r="U14" s="38"/>
      <c r="V14" s="38"/>
      <c r="W14" s="38"/>
      <c r="X14" s="38"/>
      <c r="Y14" s="38"/>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row>
    <row r="15" spans="1:271" ht="20.100000000000001" customHeight="1">
      <c r="A15" s="38"/>
      <c r="B15" s="42"/>
      <c r="C15" s="42"/>
      <c r="D15" s="42"/>
      <c r="E15" s="42"/>
      <c r="F15" s="42"/>
      <c r="G15" s="38"/>
      <c r="H15" s="38"/>
      <c r="I15" s="38"/>
      <c r="J15" s="38"/>
      <c r="K15" s="38"/>
      <c r="L15" s="38"/>
      <c r="M15" s="38"/>
      <c r="N15" s="38"/>
      <c r="O15" s="38"/>
      <c r="P15" s="38"/>
      <c r="Q15" s="38"/>
      <c r="R15" s="38"/>
      <c r="S15" s="38"/>
      <c r="T15" s="38"/>
      <c r="U15" s="38"/>
      <c r="V15" s="38"/>
      <c r="W15" s="38"/>
      <c r="X15" s="38"/>
      <c r="Y15" s="38"/>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row>
    <row r="16" spans="1:271" ht="34.5" customHeight="1">
      <c r="A16" s="38"/>
      <c r="B16" s="42"/>
      <c r="C16" s="42"/>
      <c r="D16" s="42"/>
      <c r="E16" s="42"/>
      <c r="F16" s="42"/>
      <c r="G16" s="38"/>
      <c r="H16" s="38"/>
      <c r="I16" s="38"/>
      <c r="J16" s="38"/>
      <c r="K16" s="38"/>
      <c r="L16" s="38"/>
      <c r="M16" s="38"/>
      <c r="N16" s="38"/>
      <c r="O16" s="38"/>
      <c r="P16" s="38"/>
      <c r="Q16" s="38"/>
      <c r="R16" s="38"/>
      <c r="S16" s="38"/>
      <c r="T16" s="38"/>
      <c r="U16" s="38"/>
      <c r="V16" s="38"/>
      <c r="W16" s="38"/>
      <c r="X16" s="38"/>
      <c r="Y16" s="38"/>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row>
    <row r="17" spans="1:271" ht="20.100000000000001" customHeight="1">
      <c r="A17" s="38"/>
      <c r="B17" s="325" t="s">
        <v>21</v>
      </c>
      <c r="C17" s="43"/>
      <c r="E17" s="44"/>
      <c r="F17" s="326"/>
      <c r="G17" s="38"/>
      <c r="H17" s="38"/>
      <c r="I17" s="38"/>
      <c r="J17" s="38"/>
      <c r="K17" s="38"/>
      <c r="L17" s="38"/>
      <c r="M17" s="38"/>
      <c r="N17" s="38"/>
      <c r="O17" s="38"/>
      <c r="P17" s="38"/>
      <c r="Q17" s="38"/>
      <c r="R17" s="38"/>
      <c r="S17" s="38"/>
      <c r="T17" s="38"/>
      <c r="U17" s="38"/>
      <c r="V17" s="38"/>
      <c r="W17" s="38"/>
      <c r="X17" s="38"/>
      <c r="Y17" s="38"/>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row>
    <row r="18" spans="1:271" ht="20.100000000000001" customHeight="1">
      <c r="A18" s="38"/>
      <c r="B18" s="327" t="s">
        <v>71</v>
      </c>
      <c r="C18" s="40"/>
      <c r="E18" s="40"/>
      <c r="F18" s="326"/>
      <c r="G18" s="38"/>
      <c r="H18" s="38"/>
      <c r="I18" s="38"/>
      <c r="J18" s="38"/>
      <c r="K18" s="38"/>
      <c r="L18" s="38"/>
      <c r="M18" s="38"/>
      <c r="N18" s="38"/>
      <c r="O18" s="38"/>
      <c r="P18" s="38"/>
      <c r="Q18" s="38"/>
      <c r="R18" s="38"/>
      <c r="S18" s="38"/>
      <c r="T18" s="38"/>
      <c r="U18" s="38"/>
      <c r="V18" s="38"/>
      <c r="W18" s="38"/>
      <c r="X18" s="38"/>
      <c r="Y18" s="38"/>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row>
    <row r="19" spans="1:271" ht="20.100000000000001" customHeight="1">
      <c r="A19" s="38"/>
      <c r="C19" s="40"/>
      <c r="D19" s="40"/>
      <c r="E19" s="40"/>
      <c r="F19" s="326"/>
      <c r="G19" s="38"/>
      <c r="H19" s="38"/>
      <c r="I19" s="38"/>
      <c r="J19" s="38"/>
      <c r="K19" s="38"/>
      <c r="L19" s="38"/>
      <c r="M19" s="38"/>
      <c r="N19" s="38"/>
      <c r="O19" s="38"/>
      <c r="P19" s="38"/>
      <c r="Q19" s="38"/>
      <c r="R19" s="38"/>
      <c r="S19" s="38"/>
      <c r="T19" s="38"/>
      <c r="U19" s="38"/>
      <c r="V19" s="38"/>
      <c r="W19" s="38"/>
      <c r="X19" s="38"/>
      <c r="Y19" s="38"/>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row>
    <row r="20" spans="1:271" ht="20.100000000000001" customHeight="1" thickBot="1">
      <c r="A20" s="38"/>
      <c r="C20" s="40"/>
      <c r="D20" s="40"/>
      <c r="E20" s="40"/>
      <c r="F20" s="40"/>
      <c r="G20" s="38"/>
      <c r="H20" s="38"/>
      <c r="I20" s="38"/>
      <c r="J20" s="38"/>
      <c r="K20" s="38"/>
      <c r="L20" s="38"/>
      <c r="M20" s="38"/>
      <c r="N20" s="38"/>
      <c r="O20" s="38"/>
      <c r="P20" s="38"/>
      <c r="Q20" s="38"/>
      <c r="R20" s="38"/>
      <c r="S20" s="38"/>
      <c r="T20" s="38"/>
      <c r="U20" s="38"/>
      <c r="V20" s="38"/>
      <c r="W20" s="38"/>
      <c r="X20" s="38"/>
      <c r="Y20" s="38"/>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c r="JJ20" s="40"/>
      <c r="JK20" s="40"/>
    </row>
    <row r="21" spans="1:271" ht="20.100000000000001" customHeight="1" thickTop="1" thickBot="1">
      <c r="A21" s="38"/>
      <c r="B21" s="328" t="s">
        <v>179</v>
      </c>
      <c r="C21" s="317"/>
      <c r="D21" s="329"/>
      <c r="E21" s="317"/>
      <c r="F21" s="330" t="s">
        <v>180</v>
      </c>
      <c r="G21" s="38"/>
      <c r="H21" s="38"/>
      <c r="I21" s="38"/>
      <c r="J21" s="38"/>
      <c r="K21" s="38"/>
      <c r="L21" s="38"/>
      <c r="M21" s="38"/>
      <c r="N21" s="38"/>
      <c r="O21" s="38"/>
      <c r="P21" s="38"/>
      <c r="Q21" s="38"/>
      <c r="R21" s="38"/>
      <c r="S21" s="38"/>
      <c r="T21" s="38"/>
      <c r="U21" s="38"/>
      <c r="V21" s="38"/>
      <c r="W21" s="38"/>
      <c r="X21" s="38"/>
      <c r="Y21" s="38"/>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c r="IW21" s="40"/>
      <c r="IX21" s="40"/>
      <c r="IY21" s="40"/>
      <c r="IZ21" s="40"/>
      <c r="JA21" s="40"/>
      <c r="JB21" s="40"/>
      <c r="JC21" s="40"/>
      <c r="JD21" s="40"/>
      <c r="JE21" s="40"/>
      <c r="JF21" s="40"/>
      <c r="JG21" s="40"/>
      <c r="JH21" s="40"/>
      <c r="JI21" s="40"/>
      <c r="JJ21" s="40"/>
      <c r="JK21" s="40"/>
    </row>
    <row r="22" spans="1:271" ht="12" customHeight="1" thickTop="1">
      <c r="A22" s="38"/>
      <c r="B22" s="318"/>
      <c r="C22" s="316"/>
      <c r="D22" s="316"/>
      <c r="E22" s="316"/>
      <c r="F22" s="331"/>
      <c r="G22" s="38"/>
      <c r="H22" s="38"/>
      <c r="I22" s="38"/>
      <c r="J22" s="38"/>
      <c r="K22" s="38"/>
      <c r="L22" s="38"/>
      <c r="M22" s="38"/>
      <c r="N22" s="38"/>
      <c r="O22" s="38"/>
      <c r="P22" s="38"/>
      <c r="Q22" s="38"/>
      <c r="R22" s="38"/>
      <c r="S22" s="38"/>
      <c r="T22" s="38"/>
      <c r="U22" s="38"/>
      <c r="V22" s="38"/>
      <c r="W22" s="38"/>
      <c r="X22" s="38"/>
      <c r="Y22" s="38"/>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row>
    <row r="23" spans="1:271" ht="12" customHeight="1">
      <c r="A23" s="38"/>
      <c r="B23" s="319" t="s">
        <v>72</v>
      </c>
      <c r="C23" s="47"/>
      <c r="D23" s="47"/>
      <c r="E23" s="47"/>
      <c r="F23" s="320"/>
      <c r="G23" s="38"/>
      <c r="H23" s="38"/>
      <c r="I23" s="38"/>
      <c r="J23" s="38"/>
      <c r="K23" s="38"/>
      <c r="L23" s="38"/>
      <c r="M23" s="38"/>
      <c r="N23" s="38"/>
      <c r="O23" s="38"/>
      <c r="P23" s="38"/>
      <c r="Q23" s="38"/>
      <c r="R23" s="38"/>
      <c r="S23" s="38"/>
      <c r="T23" s="38"/>
      <c r="U23" s="38"/>
      <c r="V23" s="38"/>
      <c r="W23" s="38"/>
      <c r="X23" s="38"/>
      <c r="Y23" s="38"/>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c r="IX23" s="40"/>
      <c r="IY23" s="40"/>
      <c r="IZ23" s="40"/>
      <c r="JA23" s="40"/>
      <c r="JB23" s="40"/>
      <c r="JC23" s="40"/>
      <c r="JD23" s="40"/>
      <c r="JE23" s="40"/>
      <c r="JF23" s="40"/>
      <c r="JG23" s="40"/>
      <c r="JH23" s="40"/>
      <c r="JI23" s="40"/>
      <c r="JJ23" s="40"/>
      <c r="JK23" s="40"/>
    </row>
    <row r="24" spans="1:271" ht="12" customHeight="1">
      <c r="A24" s="38"/>
      <c r="B24" s="319" t="s">
        <v>73</v>
      </c>
      <c r="C24" s="48"/>
      <c r="D24" s="48"/>
      <c r="E24" s="48"/>
      <c r="F24" s="321"/>
      <c r="G24" s="38"/>
      <c r="H24" s="38"/>
      <c r="I24" s="38"/>
      <c r="J24" s="38"/>
      <c r="K24" s="38"/>
      <c r="L24" s="38"/>
      <c r="M24" s="38"/>
      <c r="N24" s="38"/>
      <c r="O24" s="38"/>
      <c r="P24" s="38"/>
      <c r="Q24" s="38"/>
      <c r="R24" s="38"/>
      <c r="S24" s="38"/>
      <c r="T24" s="38"/>
      <c r="U24" s="38"/>
      <c r="V24" s="38"/>
      <c r="W24" s="38"/>
      <c r="X24" s="38"/>
      <c r="Y24" s="38"/>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row>
    <row r="25" spans="1:271" ht="12" customHeight="1">
      <c r="A25" s="38"/>
      <c r="B25" s="322"/>
      <c r="C25" s="45"/>
      <c r="D25" s="45"/>
      <c r="E25" s="45"/>
      <c r="F25" s="323"/>
      <c r="G25" s="38"/>
      <c r="H25" s="38"/>
      <c r="I25" s="38"/>
      <c r="J25" s="38"/>
      <c r="K25" s="38"/>
      <c r="L25" s="38"/>
      <c r="M25" s="38"/>
      <c r="N25" s="38"/>
      <c r="O25" s="38"/>
      <c r="P25" s="38"/>
      <c r="Q25" s="38"/>
      <c r="R25" s="38"/>
      <c r="S25" s="38"/>
      <c r="T25" s="38"/>
      <c r="U25" s="38"/>
      <c r="V25" s="38"/>
      <c r="W25" s="38"/>
      <c r="X25" s="38"/>
      <c r="Y25" s="38"/>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row>
    <row r="26" spans="1:271" ht="20.100000000000001" customHeight="1">
      <c r="A26" s="38"/>
      <c r="B26" s="375" t="s">
        <v>22</v>
      </c>
      <c r="C26" s="376"/>
      <c r="D26" s="376"/>
      <c r="E26" s="376"/>
      <c r="F26" s="332" t="s">
        <v>184</v>
      </c>
      <c r="G26" s="38"/>
      <c r="H26" s="38"/>
      <c r="I26" s="38"/>
      <c r="J26" s="38"/>
      <c r="K26" s="38"/>
      <c r="L26" s="38"/>
      <c r="M26" s="38"/>
      <c r="N26" s="38"/>
      <c r="O26" s="38"/>
      <c r="P26" s="38"/>
      <c r="Q26" s="38"/>
      <c r="R26" s="38"/>
      <c r="S26" s="38"/>
      <c r="T26" s="38"/>
      <c r="U26" s="38"/>
      <c r="V26" s="38"/>
      <c r="W26" s="38"/>
      <c r="X26" s="38"/>
      <c r="Y26" s="38"/>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row>
    <row r="27" spans="1:271" ht="20.100000000000001" customHeight="1" thickBot="1">
      <c r="A27" s="38"/>
      <c r="B27" s="377"/>
      <c r="C27" s="378"/>
      <c r="D27" s="378"/>
      <c r="E27" s="378"/>
      <c r="F27" s="333" t="s">
        <v>185</v>
      </c>
      <c r="G27" s="38"/>
      <c r="H27" s="38"/>
      <c r="I27" s="38"/>
      <c r="J27" s="38"/>
      <c r="K27" s="38"/>
      <c r="L27" s="38"/>
      <c r="M27" s="38"/>
      <c r="N27" s="38"/>
      <c r="O27" s="38"/>
      <c r="P27" s="38"/>
      <c r="Q27" s="38"/>
      <c r="R27" s="38"/>
      <c r="S27" s="38"/>
      <c r="T27" s="38"/>
      <c r="U27" s="38"/>
      <c r="V27" s="38"/>
      <c r="W27" s="38"/>
      <c r="X27" s="38"/>
      <c r="Y27" s="38"/>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row>
    <row r="28" spans="1:271" ht="20.100000000000001" customHeight="1" thickTop="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row>
    <row r="29" spans="1:271" ht="20.100000000000001"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row>
    <row r="30" spans="1:271" ht="20.100000000000001"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row>
    <row r="31" spans="1:271" ht="20.100000000000001"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row>
    <row r="32" spans="1:271" ht="20.100000000000001"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c r="JD32" s="40"/>
      <c r="JE32" s="40"/>
      <c r="JF32" s="40"/>
      <c r="JG32" s="40"/>
      <c r="JH32" s="40"/>
      <c r="JI32" s="40"/>
      <c r="JJ32" s="40"/>
      <c r="JK32" s="40"/>
    </row>
    <row r="33" spans="1:271" ht="20.100000000000001" customHeight="1">
      <c r="A33" s="38"/>
      <c r="B33" s="38"/>
      <c r="C33" s="38"/>
      <c r="D33" s="38"/>
      <c r="E33" s="38"/>
      <c r="F33" s="334"/>
      <c r="G33" s="38"/>
      <c r="H33" s="38"/>
      <c r="I33" s="38"/>
      <c r="J33" s="38"/>
      <c r="K33" s="38"/>
      <c r="L33" s="38"/>
      <c r="M33" s="38"/>
      <c r="N33" s="38"/>
      <c r="O33" s="38"/>
      <c r="P33" s="38"/>
      <c r="Q33" s="38"/>
      <c r="R33" s="38"/>
      <c r="S33" s="38"/>
      <c r="T33" s="38"/>
      <c r="U33" s="38"/>
      <c r="V33" s="38"/>
      <c r="W33" s="38"/>
      <c r="X33" s="38"/>
      <c r="Y33" s="38"/>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40"/>
      <c r="IX33" s="40"/>
      <c r="IY33" s="40"/>
      <c r="IZ33" s="40"/>
      <c r="JA33" s="40"/>
      <c r="JB33" s="40"/>
      <c r="JC33" s="40"/>
      <c r="JD33" s="40"/>
      <c r="JE33" s="40"/>
      <c r="JF33" s="40"/>
      <c r="JG33" s="40"/>
      <c r="JH33" s="40"/>
      <c r="JI33" s="40"/>
      <c r="JJ33" s="40"/>
      <c r="JK33" s="40"/>
    </row>
    <row r="34" spans="1:271" ht="20.100000000000001" customHeight="1">
      <c r="A34" s="38"/>
      <c r="B34" s="38"/>
      <c r="C34" s="38"/>
      <c r="D34" s="38"/>
      <c r="E34" s="38"/>
      <c r="F34" s="334"/>
      <c r="G34" s="38"/>
      <c r="H34" s="38"/>
      <c r="I34" s="38"/>
      <c r="J34" s="38"/>
      <c r="K34" s="38"/>
      <c r="L34" s="38"/>
      <c r="M34" s="38"/>
      <c r="N34" s="38"/>
      <c r="O34" s="38"/>
      <c r="P34" s="38"/>
      <c r="Q34" s="38"/>
      <c r="R34" s="38"/>
      <c r="S34" s="38"/>
      <c r="T34" s="38"/>
      <c r="U34" s="38"/>
      <c r="V34" s="38"/>
      <c r="W34" s="38"/>
      <c r="X34" s="38"/>
      <c r="Y34" s="38"/>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row>
    <row r="35" spans="1:271" ht="20.100000000000001" customHeight="1">
      <c r="A35" s="38"/>
      <c r="B35" s="38"/>
      <c r="C35" s="38"/>
      <c r="D35" s="38"/>
      <c r="E35" s="38"/>
      <c r="Q35" s="38"/>
      <c r="R35" s="38"/>
      <c r="S35" s="38"/>
      <c r="T35" s="38"/>
      <c r="U35" s="38"/>
      <c r="V35" s="38"/>
      <c r="W35" s="38"/>
      <c r="X35" s="38"/>
      <c r="Y35" s="38"/>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40"/>
      <c r="IX35" s="40"/>
      <c r="IY35" s="40"/>
      <c r="IZ35" s="40"/>
      <c r="JA35" s="40"/>
      <c r="JB35" s="40"/>
      <c r="JC35" s="40"/>
      <c r="JD35" s="40"/>
      <c r="JE35" s="40"/>
      <c r="JF35" s="40"/>
      <c r="JG35" s="40"/>
      <c r="JH35" s="40"/>
      <c r="JI35" s="40"/>
      <c r="JJ35" s="40"/>
      <c r="JK35" s="40"/>
    </row>
    <row r="36" spans="1:271" ht="20.100000000000001" customHeight="1">
      <c r="A36" s="38"/>
      <c r="B36" s="38"/>
      <c r="C36" s="38"/>
      <c r="D36" s="38"/>
      <c r="E36" s="38"/>
      <c r="Q36" s="38"/>
      <c r="R36" s="38"/>
      <c r="S36" s="38"/>
      <c r="T36" s="38"/>
      <c r="U36" s="38"/>
      <c r="V36" s="38"/>
      <c r="W36" s="38"/>
      <c r="X36" s="38"/>
      <c r="Y36" s="38"/>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c r="IT36" s="40"/>
      <c r="IU36" s="40"/>
      <c r="IV36" s="40"/>
      <c r="IW36" s="40"/>
      <c r="IX36" s="40"/>
      <c r="IY36" s="40"/>
      <c r="IZ36" s="40"/>
      <c r="JA36" s="40"/>
      <c r="JB36" s="40"/>
      <c r="JC36" s="40"/>
      <c r="JD36" s="40"/>
      <c r="JE36" s="40"/>
      <c r="JF36" s="40"/>
      <c r="JG36" s="40"/>
      <c r="JH36" s="40"/>
      <c r="JI36" s="40"/>
      <c r="JJ36" s="40"/>
      <c r="JK36" s="40"/>
    </row>
    <row r="37" spans="1:271" ht="20.100000000000001" customHeight="1">
      <c r="A37" s="38"/>
      <c r="B37" s="38"/>
      <c r="C37" s="38"/>
      <c r="D37" s="38"/>
      <c r="E37" s="38"/>
      <c r="F37" s="335"/>
      <c r="G37" s="38"/>
      <c r="H37" s="38"/>
      <c r="I37" s="38"/>
      <c r="J37" s="38"/>
      <c r="K37" s="38"/>
      <c r="L37" s="38"/>
      <c r="M37" s="38"/>
      <c r="N37" s="38"/>
      <c r="O37" s="38"/>
      <c r="P37" s="38"/>
      <c r="Q37" s="38"/>
      <c r="R37" s="38"/>
      <c r="S37" s="38"/>
      <c r="T37" s="38"/>
      <c r="U37" s="38"/>
      <c r="V37" s="38"/>
      <c r="W37" s="38"/>
      <c r="X37" s="38"/>
      <c r="Y37" s="38"/>
      <c r="Z37" s="38"/>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row>
    <row r="38" spans="1:271" ht="20.100000000000001"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row>
    <row r="39" spans="1:271" ht="20.100000000000001"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row>
    <row r="40" spans="1:271" ht="20.100000000000001"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row>
    <row r="41" spans="1:271" ht="20.100000000000001"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row>
    <row r="42" spans="1:271" ht="20.100000000000001"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row>
    <row r="43" spans="1:271" ht="20.100000000000001"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row>
    <row r="44" spans="1:271" ht="20.100000000000001"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row>
    <row r="45" spans="1:271" ht="20.100000000000001"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row>
    <row r="46" spans="1:271" ht="20.100000000000001"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row>
    <row r="47" spans="1:271" ht="20.100000000000001"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row>
    <row r="48" spans="1:271" ht="20.100000000000001"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row>
    <row r="49" spans="1:219" ht="20.100000000000001"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row>
    <row r="50" spans="1:219" ht="20.100000000000001"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row>
    <row r="51" spans="1:219" ht="20.100000000000001"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row>
    <row r="52" spans="1:219" ht="20.100000000000001"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row>
    <row r="53" spans="1:219" ht="20.100000000000001"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row>
    <row r="54" spans="1:219" ht="20.100000000000001"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row>
    <row r="55" spans="1:219" ht="20.100000000000001"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row>
    <row r="56" spans="1:219" ht="20.100000000000001"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row>
    <row r="57" spans="1:219" ht="20.100000000000001"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row>
    <row r="58" spans="1:219" ht="20.100000000000001"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row>
    <row r="59" spans="1:219" ht="20.100000000000001"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row>
    <row r="60" spans="1:219" ht="20.100000000000001"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row>
    <row r="61" spans="1:219" ht="20.100000000000001"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row>
    <row r="62" spans="1:219" ht="20.100000000000001"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row>
    <row r="63" spans="1:219" ht="20.100000000000001"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row>
    <row r="64" spans="1:219" ht="20.100000000000001"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row>
    <row r="65" spans="1:219" ht="20.100000000000001"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row>
    <row r="66" spans="1:219" ht="20.100000000000001"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row>
    <row r="67" spans="1:219" ht="20.100000000000001"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row>
    <row r="68" spans="1:219" ht="20.100000000000001"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row>
    <row r="69" spans="1:219" ht="20.100000000000001"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row>
    <row r="70" spans="1:219" ht="20.100000000000001"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row>
    <row r="71" spans="1:219" ht="20.100000000000001"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row>
    <row r="72" spans="1:219" ht="20.100000000000001"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row>
    <row r="73" spans="1:219" ht="20.100000000000001"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row>
    <row r="74" spans="1:219" ht="20.100000000000001"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row>
    <row r="75" spans="1:219" ht="20.100000000000001"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row>
    <row r="76" spans="1:219" ht="20.100000000000001"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row>
    <row r="77" spans="1:219" ht="20.100000000000001"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row>
    <row r="78" spans="1:219" ht="20.100000000000001"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row>
    <row r="79" spans="1:219" ht="20.100000000000001"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row>
    <row r="80" spans="1:219" ht="20.100000000000001"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row>
    <row r="81" spans="1:219" ht="20.100000000000001"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row>
    <row r="82" spans="1:219" ht="20.100000000000001"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row>
    <row r="83" spans="1:219" ht="20.100000000000001"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row>
    <row r="84" spans="1:219" ht="20.100000000000001"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row>
    <row r="85" spans="1:219" ht="20.100000000000001"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row>
    <row r="86" spans="1:219" ht="20.100000000000001"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row>
    <row r="87" spans="1:219" ht="20.100000000000001"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row>
    <row r="88" spans="1:219" ht="20.100000000000001"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row>
    <row r="89" spans="1:219" ht="20.100000000000001"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row>
    <row r="90" spans="1:219" ht="20.100000000000001"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row>
    <row r="91" spans="1:219" ht="20.100000000000001"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row>
    <row r="92" spans="1:219" ht="20.100000000000001"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row>
    <row r="93" spans="1:219" ht="20.100000000000001"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row>
    <row r="94" spans="1:219" ht="20.100000000000001"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row>
    <row r="95" spans="1:219" ht="20.100000000000001"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row>
    <row r="96" spans="1:219" ht="20.100000000000001"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row>
    <row r="97" spans="1:205" ht="20.100000000000001"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row>
    <row r="98" spans="1:205" ht="20.100000000000001"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row>
    <row r="99" spans="1:205" ht="20.100000000000001"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row>
    <row r="100" spans="1:205" ht="20.100000000000001"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row>
    <row r="101" spans="1:205" ht="20.100000000000001"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row>
    <row r="102" spans="1:205" ht="20.100000000000001"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row>
    <row r="103" spans="1:205" ht="20.100000000000001"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row>
    <row r="104" spans="1:205" ht="20.100000000000001"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row>
    <row r="105" spans="1:205" ht="20.100000000000001"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row>
    <row r="106" spans="1:205" ht="20.100000000000001"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row>
    <row r="107" spans="1:205" ht="20.100000000000001"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row>
    <row r="108" spans="1:205" ht="20.100000000000001"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row>
    <row r="109" spans="1:205" ht="20.100000000000001"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row>
    <row r="110" spans="1:205" ht="20.100000000000001"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row>
    <row r="111" spans="1:205" ht="20.100000000000001"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row>
    <row r="112" spans="1:205" ht="20.100000000000001"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row>
    <row r="113" spans="1:205" ht="20.100000000000001"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row>
    <row r="114" spans="1:205" ht="20.100000000000001"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row>
    <row r="115" spans="1:205" ht="20.100000000000001"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row>
    <row r="116" spans="1:205" ht="20.100000000000001"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row>
    <row r="117" spans="1:205" ht="20.100000000000001"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row>
    <row r="118" spans="1:205" ht="20.100000000000001"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row>
    <row r="119" spans="1:205" ht="20.100000000000001"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row>
    <row r="120" spans="1:205" ht="20.100000000000001"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row>
    <row r="121" spans="1:205" ht="20.100000000000001"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row>
    <row r="122" spans="1:205" ht="20.100000000000001"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row>
    <row r="123" spans="1:205" ht="20.100000000000001"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row>
    <row r="124" spans="1:205" ht="20.100000000000001"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row>
    <row r="125" spans="1:205" ht="20.100000000000001"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row>
    <row r="126" spans="1:205" ht="20.100000000000001"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row>
    <row r="127" spans="1:205" ht="20.100000000000001"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row>
    <row r="128" spans="1:205" ht="20.100000000000001"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row>
    <row r="129" spans="1:205" ht="20.100000000000001"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row>
    <row r="130" spans="1:205" ht="20.100000000000001"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row>
    <row r="131" spans="1:205" ht="20.100000000000001" customHeight="1">
      <c r="G131" s="38"/>
      <c r="H131" s="38"/>
      <c r="I131" s="38"/>
      <c r="J131" s="38"/>
      <c r="K131" s="38"/>
      <c r="L131" s="38"/>
      <c r="M131" s="38"/>
      <c r="N131" s="38"/>
      <c r="O131" s="38"/>
      <c r="P131" s="38"/>
      <c r="Q131" s="38"/>
      <c r="R131" s="38"/>
      <c r="S131" s="38"/>
      <c r="T131" s="38"/>
      <c r="U131" s="38"/>
      <c r="V131" s="38"/>
      <c r="W131" s="38"/>
      <c r="X131" s="38"/>
      <c r="Y131" s="38"/>
      <c r="Z131" s="38"/>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row>
    <row r="132" spans="1:205" ht="20.100000000000001" customHeight="1">
      <c r="G132" s="38"/>
      <c r="H132" s="38"/>
      <c r="I132" s="38"/>
      <c r="J132" s="38"/>
      <c r="K132" s="38"/>
      <c r="L132" s="38"/>
      <c r="M132" s="38"/>
      <c r="N132" s="38"/>
      <c r="O132" s="38"/>
      <c r="P132" s="38"/>
      <c r="Q132" s="38"/>
      <c r="R132" s="38"/>
      <c r="S132" s="38"/>
      <c r="T132" s="38"/>
      <c r="U132" s="38"/>
      <c r="V132" s="38"/>
      <c r="W132" s="38"/>
      <c r="X132" s="38"/>
      <c r="Y132" s="38"/>
      <c r="Z132" s="38"/>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row>
    <row r="133" spans="1:205" ht="20.100000000000001" customHeight="1">
      <c r="G133" s="38"/>
      <c r="H133" s="38"/>
      <c r="I133" s="38"/>
      <c r="J133" s="38"/>
      <c r="K133" s="38"/>
      <c r="L133" s="38"/>
      <c r="M133" s="38"/>
      <c r="N133" s="38"/>
      <c r="O133" s="38"/>
      <c r="P133" s="38"/>
      <c r="Q133" s="38"/>
      <c r="R133" s="38"/>
      <c r="S133" s="38"/>
      <c r="T133" s="38"/>
      <c r="U133" s="38"/>
      <c r="V133" s="38"/>
      <c r="W133" s="38"/>
      <c r="X133" s="38"/>
      <c r="Y133" s="38"/>
      <c r="Z133" s="38"/>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row>
    <row r="134" spans="1:205" ht="20.100000000000001" customHeight="1">
      <c r="G134" s="38"/>
      <c r="H134" s="38"/>
      <c r="I134" s="38"/>
      <c r="J134" s="38"/>
      <c r="K134" s="38"/>
      <c r="L134" s="38"/>
      <c r="M134" s="38"/>
      <c r="N134" s="38"/>
      <c r="O134" s="38"/>
      <c r="P134" s="38"/>
      <c r="Q134" s="38"/>
      <c r="R134" s="38"/>
      <c r="S134" s="38"/>
      <c r="T134" s="38"/>
      <c r="U134" s="38"/>
      <c r="V134" s="38"/>
      <c r="W134" s="38"/>
      <c r="X134" s="38"/>
      <c r="Y134" s="38"/>
      <c r="Z134" s="38"/>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row>
    <row r="135" spans="1:205" ht="20.100000000000001" customHeight="1">
      <c r="G135" s="38"/>
      <c r="H135" s="38"/>
      <c r="I135" s="38"/>
      <c r="J135" s="38"/>
      <c r="K135" s="38"/>
      <c r="L135" s="38"/>
      <c r="M135" s="38"/>
      <c r="N135" s="38"/>
      <c r="O135" s="38"/>
      <c r="P135" s="38"/>
      <c r="Q135" s="38"/>
      <c r="R135" s="38"/>
      <c r="S135" s="38"/>
      <c r="T135" s="38"/>
      <c r="U135" s="38"/>
      <c r="V135" s="38"/>
      <c r="W135" s="38"/>
      <c r="X135" s="38"/>
      <c r="Y135" s="38"/>
      <c r="Z135" s="38"/>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row>
    <row r="136" spans="1:205" ht="20.100000000000001" customHeight="1">
      <c r="G136" s="38"/>
      <c r="H136" s="38"/>
      <c r="I136" s="38"/>
      <c r="J136" s="38"/>
      <c r="K136" s="38"/>
      <c r="L136" s="38"/>
      <c r="M136" s="38"/>
      <c r="N136" s="38"/>
      <c r="O136" s="38"/>
      <c r="P136" s="38"/>
      <c r="Q136" s="38"/>
      <c r="R136" s="38"/>
      <c r="S136" s="38"/>
      <c r="T136" s="38"/>
      <c r="U136" s="38"/>
      <c r="V136" s="38"/>
      <c r="W136" s="38"/>
      <c r="X136" s="38"/>
      <c r="Y136" s="38"/>
      <c r="Z136" s="38"/>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row>
    <row r="137" spans="1:205" ht="20.100000000000001" customHeight="1">
      <c r="G137" s="38"/>
      <c r="H137" s="38"/>
      <c r="I137" s="38"/>
      <c r="J137" s="38"/>
      <c r="K137" s="38"/>
      <c r="L137" s="38"/>
      <c r="M137" s="38"/>
      <c r="N137" s="38"/>
      <c r="O137" s="38"/>
      <c r="P137" s="38"/>
      <c r="Q137" s="38"/>
      <c r="R137" s="38"/>
      <c r="S137" s="38"/>
      <c r="T137" s="38"/>
      <c r="U137" s="38"/>
      <c r="V137" s="38"/>
      <c r="W137" s="38"/>
      <c r="X137" s="38"/>
      <c r="Y137" s="38"/>
      <c r="Z137" s="38"/>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row>
    <row r="138" spans="1:205" ht="20.100000000000001" customHeight="1">
      <c r="G138" s="38"/>
      <c r="H138" s="38"/>
      <c r="I138" s="38"/>
      <c r="J138" s="38"/>
      <c r="K138" s="38"/>
      <c r="L138" s="38"/>
      <c r="M138" s="38"/>
      <c r="N138" s="38"/>
      <c r="O138" s="38"/>
      <c r="P138" s="38"/>
      <c r="Q138" s="38"/>
      <c r="R138" s="38"/>
      <c r="S138" s="38"/>
      <c r="T138" s="38"/>
      <c r="U138" s="38"/>
      <c r="V138" s="38"/>
      <c r="W138" s="38"/>
      <c r="X138" s="38"/>
      <c r="Y138" s="38"/>
      <c r="Z138" s="38"/>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row>
    <row r="139" spans="1:205" ht="20.100000000000001" customHeight="1">
      <c r="G139" s="38"/>
      <c r="H139" s="38"/>
      <c r="I139" s="38"/>
      <c r="J139" s="38"/>
      <c r="K139" s="38"/>
      <c r="L139" s="38"/>
      <c r="M139" s="38"/>
      <c r="N139" s="38"/>
      <c r="O139" s="38"/>
      <c r="P139" s="38"/>
      <c r="Q139" s="38"/>
      <c r="R139" s="38"/>
      <c r="S139" s="38"/>
      <c r="T139" s="38"/>
      <c r="U139" s="38"/>
      <c r="V139" s="38"/>
      <c r="W139" s="38"/>
      <c r="X139" s="38"/>
      <c r="Y139" s="38"/>
      <c r="Z139" s="38"/>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row>
    <row r="140" spans="1:205" ht="20.100000000000001" customHeight="1">
      <c r="G140" s="38"/>
      <c r="H140" s="38"/>
      <c r="I140" s="38"/>
      <c r="J140" s="38"/>
      <c r="K140" s="38"/>
      <c r="L140" s="38"/>
      <c r="M140" s="38"/>
      <c r="N140" s="38"/>
      <c r="O140" s="38"/>
      <c r="P140" s="38"/>
      <c r="Q140" s="38"/>
      <c r="R140" s="38"/>
      <c r="S140" s="38"/>
      <c r="T140" s="38"/>
      <c r="U140" s="38"/>
      <c r="V140" s="38"/>
      <c r="W140" s="38"/>
      <c r="X140" s="38"/>
      <c r="Y140" s="38"/>
      <c r="Z140" s="38"/>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row>
    <row r="141" spans="1:205" ht="20.100000000000001" customHeight="1">
      <c r="G141" s="38"/>
      <c r="H141" s="38"/>
      <c r="I141" s="38"/>
      <c r="J141" s="38"/>
      <c r="K141" s="38"/>
      <c r="L141" s="38"/>
      <c r="M141" s="38"/>
      <c r="N141" s="38"/>
      <c r="O141" s="38"/>
      <c r="P141" s="38"/>
      <c r="Q141" s="38"/>
      <c r="R141" s="38"/>
      <c r="S141" s="38"/>
      <c r="T141" s="38"/>
      <c r="U141" s="38"/>
      <c r="V141" s="38"/>
      <c r="W141" s="38"/>
      <c r="X141" s="38"/>
      <c r="Y141" s="38"/>
      <c r="Z141" s="38"/>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row>
    <row r="142" spans="1:205" ht="20.100000000000001" customHeight="1">
      <c r="G142" s="38"/>
      <c r="H142" s="38"/>
      <c r="I142" s="38"/>
      <c r="J142" s="38"/>
      <c r="K142" s="38"/>
      <c r="L142" s="38"/>
      <c r="M142" s="38"/>
      <c r="N142" s="38"/>
      <c r="O142" s="38"/>
      <c r="P142" s="38"/>
      <c r="Q142" s="38"/>
      <c r="R142" s="38"/>
      <c r="S142" s="38"/>
      <c r="T142" s="38"/>
      <c r="U142" s="38"/>
      <c r="V142" s="38"/>
      <c r="W142" s="38"/>
      <c r="X142" s="38"/>
      <c r="Y142" s="38"/>
      <c r="Z142" s="38"/>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row>
    <row r="143" spans="1:205" ht="20.100000000000001" customHeight="1">
      <c r="G143" s="38"/>
      <c r="H143" s="38"/>
      <c r="I143" s="38"/>
      <c r="J143" s="38"/>
      <c r="K143" s="38"/>
      <c r="L143" s="38"/>
      <c r="M143" s="38"/>
      <c r="N143" s="38"/>
      <c r="O143" s="38"/>
      <c r="P143" s="38"/>
      <c r="Q143" s="38"/>
      <c r="R143" s="38"/>
      <c r="S143" s="38"/>
      <c r="T143" s="38"/>
      <c r="U143" s="38"/>
      <c r="V143" s="38"/>
      <c r="W143" s="38"/>
      <c r="X143" s="38"/>
      <c r="Y143" s="38"/>
      <c r="Z143" s="38"/>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row>
    <row r="144" spans="1:205" ht="20.100000000000001" customHeight="1">
      <c r="G144" s="38"/>
      <c r="H144" s="38"/>
      <c r="I144" s="38"/>
      <c r="J144" s="38"/>
      <c r="K144" s="38"/>
      <c r="L144" s="38"/>
      <c r="M144" s="38"/>
      <c r="N144" s="38"/>
      <c r="O144" s="38"/>
      <c r="P144" s="38"/>
      <c r="Q144" s="38"/>
      <c r="R144" s="38"/>
      <c r="S144" s="38"/>
      <c r="T144" s="38"/>
      <c r="U144" s="38"/>
      <c r="V144" s="38"/>
      <c r="W144" s="38"/>
      <c r="X144" s="38"/>
      <c r="Y144" s="38"/>
      <c r="Z144" s="38"/>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row>
    <row r="145" spans="7:205" ht="20.100000000000001" customHeight="1">
      <c r="G145" s="38"/>
      <c r="H145" s="38"/>
      <c r="I145" s="38"/>
      <c r="J145" s="38"/>
      <c r="K145" s="38"/>
      <c r="L145" s="38"/>
      <c r="M145" s="38"/>
      <c r="N145" s="38"/>
      <c r="O145" s="38"/>
      <c r="P145" s="38"/>
      <c r="Q145" s="38"/>
      <c r="R145" s="38"/>
      <c r="S145" s="38"/>
      <c r="T145" s="38"/>
      <c r="U145" s="38"/>
      <c r="V145" s="38"/>
      <c r="W145" s="38"/>
      <c r="X145" s="38"/>
      <c r="Y145" s="38"/>
      <c r="Z145" s="38"/>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row>
    <row r="146" spans="7:205" ht="20.100000000000001" customHeight="1">
      <c r="G146" s="38"/>
      <c r="H146" s="38"/>
      <c r="I146" s="38"/>
      <c r="J146" s="38"/>
      <c r="K146" s="38"/>
      <c r="L146" s="38"/>
      <c r="M146" s="38"/>
      <c r="N146" s="38"/>
      <c r="O146" s="38"/>
      <c r="P146" s="38"/>
      <c r="Q146" s="38"/>
      <c r="R146" s="38"/>
      <c r="S146" s="38"/>
      <c r="T146" s="38"/>
      <c r="U146" s="38"/>
      <c r="V146" s="38"/>
      <c r="W146" s="38"/>
      <c r="X146" s="38"/>
      <c r="Y146" s="38"/>
      <c r="Z146" s="38"/>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row>
    <row r="147" spans="7:205" ht="20.100000000000001" customHeight="1">
      <c r="G147" s="38"/>
      <c r="H147" s="38"/>
      <c r="I147" s="38"/>
      <c r="J147" s="38"/>
      <c r="K147" s="38"/>
      <c r="L147" s="38"/>
      <c r="M147" s="38"/>
      <c r="N147" s="38"/>
      <c r="O147" s="38"/>
      <c r="P147" s="38"/>
      <c r="Q147" s="38"/>
      <c r="R147" s="38"/>
      <c r="S147" s="38"/>
      <c r="T147" s="38"/>
      <c r="U147" s="38"/>
      <c r="V147" s="38"/>
      <c r="W147" s="38"/>
      <c r="X147" s="38"/>
      <c r="Y147" s="38"/>
      <c r="Z147" s="38"/>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row>
    <row r="148" spans="7:205" ht="20.100000000000001" customHeight="1">
      <c r="G148" s="38"/>
      <c r="H148" s="38"/>
      <c r="I148" s="38"/>
      <c r="J148" s="38"/>
      <c r="K148" s="38"/>
      <c r="L148" s="38"/>
      <c r="M148" s="38"/>
      <c r="N148" s="38"/>
      <c r="O148" s="38"/>
      <c r="P148" s="38"/>
      <c r="Q148" s="38"/>
      <c r="R148" s="38"/>
      <c r="S148" s="38"/>
      <c r="T148" s="38"/>
      <c r="U148" s="38"/>
      <c r="V148" s="38"/>
      <c r="W148" s="38"/>
      <c r="X148" s="38"/>
      <c r="Y148" s="38"/>
      <c r="Z148" s="38"/>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row>
    <row r="149" spans="7:205" ht="20.100000000000001" customHeight="1">
      <c r="G149" s="38"/>
      <c r="H149" s="38"/>
      <c r="I149" s="38"/>
      <c r="J149" s="38"/>
      <c r="K149" s="38"/>
      <c r="L149" s="38"/>
      <c r="M149" s="38"/>
      <c r="N149" s="38"/>
      <c r="O149" s="38"/>
      <c r="P149" s="38"/>
      <c r="Q149" s="38"/>
      <c r="R149" s="38"/>
      <c r="S149" s="38"/>
      <c r="T149" s="38"/>
      <c r="U149" s="38"/>
      <c r="V149" s="38"/>
      <c r="W149" s="38"/>
      <c r="X149" s="38"/>
      <c r="Y149" s="38"/>
      <c r="Z149" s="38"/>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row>
    <row r="150" spans="7:205" ht="20.100000000000001" customHeight="1">
      <c r="G150" s="38"/>
      <c r="H150" s="38"/>
      <c r="I150" s="38"/>
      <c r="J150" s="38"/>
      <c r="K150" s="38"/>
      <c r="L150" s="38"/>
      <c r="M150" s="38"/>
      <c r="N150" s="38"/>
      <c r="O150" s="38"/>
      <c r="P150" s="38"/>
      <c r="Q150" s="38"/>
      <c r="R150" s="38"/>
      <c r="S150" s="38"/>
      <c r="T150" s="38"/>
      <c r="U150" s="38"/>
      <c r="V150" s="38"/>
      <c r="W150" s="38"/>
      <c r="X150" s="38"/>
      <c r="Y150" s="38"/>
      <c r="Z150" s="38"/>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row>
    <row r="151" spans="7:205" ht="20.100000000000001" customHeight="1">
      <c r="G151" s="38"/>
      <c r="H151" s="38"/>
      <c r="I151" s="38"/>
      <c r="J151" s="38"/>
      <c r="K151" s="38"/>
      <c r="L151" s="38"/>
      <c r="M151" s="38"/>
      <c r="N151" s="38"/>
      <c r="O151" s="38"/>
      <c r="P151" s="38"/>
      <c r="Q151" s="38"/>
      <c r="R151" s="38"/>
      <c r="S151" s="38"/>
      <c r="T151" s="38"/>
      <c r="U151" s="38"/>
      <c r="V151" s="38"/>
      <c r="W151" s="38"/>
      <c r="X151" s="38"/>
      <c r="Y151" s="38"/>
      <c r="Z151" s="38"/>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row>
    <row r="152" spans="7:205" ht="20.100000000000001" customHeight="1">
      <c r="G152" s="38"/>
      <c r="H152" s="38"/>
      <c r="I152" s="38"/>
      <c r="J152" s="38"/>
      <c r="K152" s="38"/>
      <c r="L152" s="38"/>
      <c r="M152" s="38"/>
      <c r="N152" s="38"/>
      <c r="O152" s="38"/>
      <c r="P152" s="38"/>
      <c r="Q152" s="38"/>
      <c r="R152" s="38"/>
      <c r="S152" s="38"/>
      <c r="T152" s="38"/>
      <c r="U152" s="38"/>
      <c r="V152" s="38"/>
      <c r="W152" s="38"/>
      <c r="X152" s="38"/>
      <c r="Y152" s="38"/>
      <c r="Z152" s="38"/>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row>
    <row r="153" spans="7:205" ht="20.100000000000001" customHeight="1">
      <c r="G153" s="38"/>
      <c r="H153" s="38"/>
      <c r="I153" s="38"/>
      <c r="J153" s="38"/>
      <c r="K153" s="38"/>
      <c r="L153" s="38"/>
      <c r="M153" s="38"/>
      <c r="N153" s="38"/>
      <c r="O153" s="38"/>
      <c r="P153" s="38"/>
      <c r="Q153" s="38"/>
      <c r="R153" s="38"/>
      <c r="S153" s="38"/>
      <c r="T153" s="38"/>
      <c r="U153" s="38"/>
      <c r="V153" s="38"/>
      <c r="W153" s="38"/>
      <c r="X153" s="38"/>
      <c r="Y153" s="38"/>
      <c r="Z153" s="38"/>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row>
    <row r="154" spans="7:205" ht="20.100000000000001" customHeight="1">
      <c r="G154" s="38"/>
      <c r="H154" s="38"/>
      <c r="I154" s="38"/>
      <c r="J154" s="38"/>
      <c r="K154" s="38"/>
      <c r="L154" s="38"/>
      <c r="M154" s="38"/>
      <c r="N154" s="38"/>
      <c r="O154" s="38"/>
      <c r="P154" s="38"/>
      <c r="Q154" s="38"/>
      <c r="R154" s="38"/>
      <c r="S154" s="38"/>
      <c r="T154" s="38"/>
      <c r="U154" s="38"/>
      <c r="V154" s="38"/>
      <c r="W154" s="38"/>
      <c r="X154" s="38"/>
      <c r="Y154" s="38"/>
      <c r="Z154" s="38"/>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row>
    <row r="155" spans="7:205" ht="20.100000000000001" customHeight="1">
      <c r="G155" s="38"/>
      <c r="H155" s="38"/>
      <c r="I155" s="38"/>
      <c r="J155" s="38"/>
      <c r="K155" s="38"/>
      <c r="L155" s="38"/>
      <c r="M155" s="38"/>
      <c r="N155" s="38"/>
      <c r="O155" s="38"/>
      <c r="P155" s="38"/>
      <c r="Q155" s="38"/>
      <c r="R155" s="38"/>
      <c r="S155" s="38"/>
      <c r="T155" s="38"/>
      <c r="U155" s="38"/>
      <c r="V155" s="38"/>
      <c r="W155" s="38"/>
      <c r="X155" s="38"/>
      <c r="Y155" s="38"/>
      <c r="Z155" s="38"/>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row>
    <row r="156" spans="7:205" ht="20.100000000000001" customHeight="1">
      <c r="G156" s="38"/>
      <c r="H156" s="38"/>
      <c r="I156" s="38"/>
      <c r="J156" s="38"/>
      <c r="K156" s="38"/>
      <c r="L156" s="38"/>
      <c r="M156" s="38"/>
      <c r="N156" s="38"/>
      <c r="O156" s="38"/>
      <c r="P156" s="38"/>
      <c r="Q156" s="38"/>
      <c r="R156" s="38"/>
      <c r="S156" s="38"/>
      <c r="T156" s="38"/>
      <c r="U156" s="38"/>
      <c r="V156" s="38"/>
      <c r="W156" s="38"/>
      <c r="X156" s="38"/>
      <c r="Y156" s="38"/>
      <c r="Z156" s="38"/>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row>
    <row r="157" spans="7:205" ht="20.100000000000001" customHeight="1">
      <c r="G157" s="38"/>
      <c r="H157" s="38"/>
      <c r="I157" s="38"/>
      <c r="J157" s="38"/>
      <c r="K157" s="38"/>
      <c r="L157" s="38"/>
      <c r="M157" s="38"/>
      <c r="N157" s="38"/>
      <c r="O157" s="38"/>
      <c r="P157" s="38"/>
      <c r="Q157" s="38"/>
      <c r="R157" s="38"/>
      <c r="S157" s="38"/>
      <c r="T157" s="38"/>
      <c r="U157" s="38"/>
      <c r="V157" s="38"/>
      <c r="W157" s="38"/>
      <c r="X157" s="38"/>
      <c r="Y157" s="38"/>
      <c r="Z157" s="38"/>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row>
    <row r="158" spans="7:205" ht="20.100000000000001" customHeight="1">
      <c r="G158" s="38"/>
      <c r="H158" s="38"/>
      <c r="I158" s="38"/>
      <c r="J158" s="38"/>
      <c r="K158" s="38"/>
      <c r="L158" s="38"/>
      <c r="M158" s="38"/>
      <c r="N158" s="38"/>
      <c r="O158" s="38"/>
      <c r="P158" s="38"/>
      <c r="Q158" s="38"/>
      <c r="R158" s="38"/>
      <c r="S158" s="38"/>
      <c r="T158" s="38"/>
      <c r="U158" s="38"/>
      <c r="V158" s="38"/>
      <c r="W158" s="38"/>
      <c r="X158" s="38"/>
      <c r="Y158" s="38"/>
      <c r="Z158" s="38"/>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row>
    <row r="159" spans="7:205" ht="20.100000000000001" customHeight="1">
      <c r="G159" s="38"/>
      <c r="H159" s="38"/>
      <c r="I159" s="38"/>
      <c r="J159" s="38"/>
      <c r="K159" s="38"/>
      <c r="L159" s="38"/>
      <c r="M159" s="38"/>
      <c r="N159" s="38"/>
      <c r="O159" s="38"/>
      <c r="P159" s="38"/>
      <c r="Q159" s="38"/>
      <c r="R159" s="38"/>
      <c r="S159" s="38"/>
      <c r="T159" s="38"/>
      <c r="U159" s="38"/>
      <c r="V159" s="38"/>
      <c r="W159" s="38"/>
      <c r="X159" s="38"/>
      <c r="Y159" s="38"/>
      <c r="Z159" s="38"/>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row>
    <row r="160" spans="7:205" ht="20.100000000000001" customHeight="1">
      <c r="G160" s="38"/>
      <c r="H160" s="38"/>
      <c r="I160" s="38"/>
      <c r="J160" s="38"/>
      <c r="K160" s="38"/>
      <c r="L160" s="38"/>
      <c r="M160" s="38"/>
      <c r="N160" s="38"/>
      <c r="O160" s="38"/>
      <c r="P160" s="38"/>
      <c r="Q160" s="38"/>
      <c r="R160" s="38"/>
      <c r="S160" s="38"/>
      <c r="T160" s="38"/>
      <c r="U160" s="38"/>
      <c r="V160" s="38"/>
      <c r="W160" s="38"/>
      <c r="X160" s="38"/>
      <c r="Y160" s="38"/>
      <c r="Z160" s="38"/>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row>
    <row r="161" spans="7:205" ht="20.100000000000001" customHeight="1">
      <c r="G161" s="38"/>
      <c r="H161" s="38"/>
      <c r="I161" s="38"/>
      <c r="J161" s="38"/>
      <c r="K161" s="38"/>
      <c r="L161" s="38"/>
      <c r="M161" s="38"/>
      <c r="N161" s="38"/>
      <c r="O161" s="38"/>
      <c r="P161" s="38"/>
      <c r="Q161" s="38"/>
      <c r="R161" s="38"/>
      <c r="S161" s="38"/>
      <c r="T161" s="38"/>
      <c r="U161" s="38"/>
      <c r="V161" s="38"/>
      <c r="W161" s="38"/>
      <c r="X161" s="38"/>
      <c r="Y161" s="38"/>
      <c r="Z161" s="38"/>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row>
    <row r="162" spans="7:205" ht="20.100000000000001" customHeight="1">
      <c r="G162" s="38"/>
      <c r="H162" s="38"/>
      <c r="I162" s="38"/>
      <c r="J162" s="38"/>
      <c r="K162" s="38"/>
      <c r="L162" s="38"/>
      <c r="M162" s="38"/>
      <c r="N162" s="38"/>
      <c r="O162" s="38"/>
      <c r="P162" s="38"/>
      <c r="Q162" s="38"/>
      <c r="R162" s="38"/>
      <c r="S162" s="38"/>
      <c r="T162" s="38"/>
      <c r="U162" s="38"/>
      <c r="V162" s="38"/>
      <c r="W162" s="38"/>
      <c r="X162" s="38"/>
      <c r="Y162" s="38"/>
      <c r="Z162" s="38"/>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row>
    <row r="163" spans="7:205" ht="20.100000000000001" customHeight="1">
      <c r="G163" s="38"/>
      <c r="H163" s="38"/>
      <c r="I163" s="38"/>
      <c r="J163" s="38"/>
      <c r="K163" s="38"/>
      <c r="L163" s="38"/>
      <c r="M163" s="38"/>
      <c r="N163" s="38"/>
      <c r="O163" s="38"/>
      <c r="P163" s="38"/>
      <c r="Q163" s="38"/>
      <c r="R163" s="38"/>
      <c r="S163" s="38"/>
      <c r="T163" s="38"/>
      <c r="U163" s="38"/>
      <c r="V163" s="38"/>
      <c r="W163" s="38"/>
      <c r="X163" s="38"/>
      <c r="Y163" s="38"/>
      <c r="Z163" s="38"/>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row>
    <row r="164" spans="7:205" ht="20.100000000000001" customHeight="1">
      <c r="G164" s="38"/>
      <c r="H164" s="38"/>
      <c r="I164" s="38"/>
      <c r="J164" s="38"/>
      <c r="K164" s="38"/>
      <c r="L164" s="38"/>
      <c r="M164" s="38"/>
      <c r="N164" s="38"/>
      <c r="O164" s="38"/>
      <c r="P164" s="38"/>
      <c r="Q164" s="38"/>
      <c r="R164" s="38"/>
      <c r="S164" s="38"/>
      <c r="T164" s="38"/>
      <c r="U164" s="38"/>
      <c r="V164" s="38"/>
      <c r="W164" s="38"/>
      <c r="X164" s="38"/>
      <c r="Y164" s="38"/>
      <c r="Z164" s="38"/>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row>
    <row r="165" spans="7:205" ht="20.100000000000001" customHeight="1">
      <c r="G165" s="38"/>
      <c r="H165" s="38"/>
      <c r="I165" s="38"/>
      <c r="J165" s="38"/>
      <c r="K165" s="38"/>
      <c r="L165" s="38"/>
      <c r="M165" s="38"/>
      <c r="N165" s="38"/>
      <c r="O165" s="38"/>
      <c r="P165" s="38"/>
      <c r="Q165" s="38"/>
      <c r="R165" s="38"/>
      <c r="S165" s="38"/>
      <c r="T165" s="38"/>
      <c r="U165" s="38"/>
      <c r="V165" s="38"/>
      <c r="W165" s="38"/>
      <c r="X165" s="38"/>
      <c r="Y165" s="38"/>
      <c r="Z165" s="38"/>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row>
    <row r="166" spans="7:205" ht="20.100000000000001" customHeight="1">
      <c r="G166" s="38"/>
      <c r="H166" s="38"/>
      <c r="I166" s="38"/>
      <c r="J166" s="38"/>
      <c r="K166" s="38"/>
      <c r="L166" s="38"/>
      <c r="M166" s="38"/>
      <c r="N166" s="38"/>
      <c r="O166" s="38"/>
      <c r="P166" s="38"/>
      <c r="Q166" s="38"/>
      <c r="R166" s="38"/>
      <c r="S166" s="38"/>
      <c r="T166" s="38"/>
      <c r="U166" s="38"/>
      <c r="V166" s="38"/>
      <c r="W166" s="38"/>
      <c r="X166" s="38"/>
      <c r="Y166" s="38"/>
      <c r="Z166" s="38"/>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row>
    <row r="167" spans="7:205" ht="20.100000000000001" customHeight="1">
      <c r="G167" s="38"/>
      <c r="H167" s="38"/>
      <c r="I167" s="38"/>
      <c r="J167" s="38"/>
      <c r="K167" s="38"/>
      <c r="L167" s="38"/>
      <c r="M167" s="38"/>
      <c r="N167" s="38"/>
      <c r="O167" s="38"/>
      <c r="P167" s="38"/>
      <c r="Q167" s="38"/>
      <c r="R167" s="38"/>
      <c r="S167" s="38"/>
      <c r="T167" s="38"/>
      <c r="U167" s="38"/>
      <c r="V167" s="38"/>
      <c r="W167" s="38"/>
      <c r="X167" s="38"/>
      <c r="Y167" s="38"/>
      <c r="Z167" s="38"/>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row>
    <row r="168" spans="7:205" ht="20.100000000000001" customHeight="1">
      <c r="G168" s="38"/>
      <c r="H168" s="38"/>
      <c r="I168" s="38"/>
      <c r="J168" s="38"/>
      <c r="K168" s="38"/>
      <c r="L168" s="38"/>
      <c r="M168" s="38"/>
      <c r="N168" s="38"/>
      <c r="O168" s="38"/>
      <c r="P168" s="38"/>
      <c r="Q168" s="38"/>
      <c r="R168" s="38"/>
      <c r="S168" s="38"/>
      <c r="T168" s="38"/>
      <c r="U168" s="38"/>
      <c r="V168" s="38"/>
      <c r="W168" s="38"/>
      <c r="X168" s="38"/>
      <c r="Y168" s="38"/>
      <c r="Z168" s="38"/>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row>
    <row r="169" spans="7:205" ht="20.100000000000001" customHeight="1">
      <c r="G169" s="38"/>
      <c r="H169" s="38"/>
      <c r="I169" s="38"/>
      <c r="J169" s="38"/>
      <c r="K169" s="38"/>
      <c r="L169" s="38"/>
      <c r="M169" s="38"/>
      <c r="N169" s="38"/>
      <c r="O169" s="38"/>
      <c r="P169" s="38"/>
      <c r="Q169" s="38"/>
      <c r="R169" s="38"/>
      <c r="S169" s="38"/>
      <c r="T169" s="38"/>
      <c r="U169" s="38"/>
      <c r="V169" s="38"/>
      <c r="W169" s="38"/>
      <c r="X169" s="38"/>
      <c r="Y169" s="38"/>
      <c r="Z169" s="38"/>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row>
    <row r="170" spans="7:205" ht="20.100000000000001" customHeight="1">
      <c r="G170" s="38"/>
      <c r="H170" s="38"/>
      <c r="I170" s="38"/>
      <c r="J170" s="38"/>
      <c r="K170" s="38"/>
      <c r="L170" s="38"/>
      <c r="M170" s="38"/>
      <c r="N170" s="38"/>
      <c r="O170" s="38"/>
      <c r="P170" s="38"/>
      <c r="Q170" s="38"/>
      <c r="R170" s="38"/>
      <c r="S170" s="38"/>
      <c r="T170" s="38"/>
      <c r="U170" s="38"/>
      <c r="V170" s="38"/>
      <c r="W170" s="38"/>
      <c r="X170" s="38"/>
      <c r="Y170" s="38"/>
      <c r="Z170" s="38"/>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row>
    <row r="171" spans="7:205" ht="20.100000000000001" customHeight="1">
      <c r="G171" s="38"/>
      <c r="H171" s="38"/>
      <c r="I171" s="38"/>
      <c r="J171" s="38"/>
      <c r="K171" s="38"/>
      <c r="L171" s="38"/>
      <c r="M171" s="38"/>
      <c r="N171" s="38"/>
      <c r="O171" s="38"/>
      <c r="P171" s="38"/>
      <c r="Q171" s="38"/>
      <c r="R171" s="38"/>
      <c r="S171" s="38"/>
      <c r="T171" s="38"/>
      <c r="U171" s="38"/>
      <c r="V171" s="38"/>
      <c r="W171" s="38"/>
      <c r="X171" s="38"/>
      <c r="Y171" s="38"/>
      <c r="Z171" s="38"/>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row>
    <row r="172" spans="7:205" ht="20.100000000000001" customHeight="1">
      <c r="G172" s="38"/>
      <c r="H172" s="38"/>
      <c r="I172" s="38"/>
      <c r="J172" s="38"/>
      <c r="K172" s="38"/>
      <c r="L172" s="38"/>
      <c r="M172" s="38"/>
      <c r="N172" s="38"/>
      <c r="O172" s="38"/>
      <c r="P172" s="38"/>
      <c r="Q172" s="38"/>
      <c r="R172" s="38"/>
      <c r="S172" s="38"/>
      <c r="T172" s="38"/>
      <c r="U172" s="38"/>
      <c r="V172" s="38"/>
      <c r="W172" s="38"/>
      <c r="X172" s="38"/>
      <c r="Y172" s="38"/>
      <c r="Z172" s="38"/>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row>
    <row r="173" spans="7:205" ht="20.100000000000001" customHeight="1">
      <c r="G173" s="38"/>
      <c r="H173" s="38"/>
      <c r="I173" s="38"/>
      <c r="J173" s="38"/>
      <c r="K173" s="38"/>
      <c r="L173" s="38"/>
      <c r="M173" s="38"/>
      <c r="N173" s="38"/>
      <c r="O173" s="38"/>
      <c r="P173" s="38"/>
      <c r="Q173" s="38"/>
      <c r="R173" s="38"/>
      <c r="S173" s="38"/>
      <c r="T173" s="38"/>
      <c r="U173" s="38"/>
      <c r="V173" s="38"/>
      <c r="W173" s="38"/>
      <c r="X173" s="38"/>
      <c r="Y173" s="38"/>
      <c r="Z173" s="38"/>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row>
    <row r="174" spans="7:205" ht="20.100000000000001" customHeight="1">
      <c r="G174" s="38"/>
      <c r="H174" s="38"/>
      <c r="I174" s="38"/>
      <c r="J174" s="38"/>
      <c r="K174" s="38"/>
      <c r="L174" s="38"/>
      <c r="M174" s="38"/>
      <c r="N174" s="38"/>
      <c r="O174" s="38"/>
      <c r="P174" s="38"/>
      <c r="Q174" s="38"/>
      <c r="R174" s="38"/>
      <c r="S174" s="38"/>
      <c r="T174" s="38"/>
      <c r="U174" s="38"/>
      <c r="V174" s="38"/>
      <c r="W174" s="38"/>
      <c r="X174" s="38"/>
      <c r="Y174" s="38"/>
      <c r="Z174" s="38"/>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row>
    <row r="175" spans="7:205" ht="20.100000000000001" customHeight="1">
      <c r="G175" s="38"/>
      <c r="H175" s="38"/>
      <c r="I175" s="38"/>
      <c r="J175" s="38"/>
      <c r="K175" s="38"/>
      <c r="L175" s="38"/>
      <c r="M175" s="38"/>
      <c r="N175" s="38"/>
      <c r="O175" s="38"/>
      <c r="P175" s="38"/>
      <c r="Q175" s="38"/>
      <c r="R175" s="38"/>
      <c r="S175" s="38"/>
      <c r="T175" s="38"/>
      <c r="U175" s="38"/>
      <c r="V175" s="38"/>
      <c r="W175" s="38"/>
      <c r="X175" s="38"/>
      <c r="Y175" s="38"/>
      <c r="Z175" s="38"/>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row>
    <row r="176" spans="7:205" ht="20.100000000000001" customHeight="1">
      <c r="G176" s="38"/>
      <c r="H176" s="38"/>
      <c r="I176" s="38"/>
      <c r="J176" s="38"/>
      <c r="K176" s="38"/>
      <c r="L176" s="38"/>
      <c r="M176" s="38"/>
      <c r="N176" s="38"/>
      <c r="O176" s="38"/>
      <c r="P176" s="38"/>
      <c r="Q176" s="38"/>
      <c r="R176" s="38"/>
      <c r="S176" s="38"/>
      <c r="T176" s="38"/>
      <c r="U176" s="38"/>
      <c r="V176" s="38"/>
      <c r="W176" s="38"/>
      <c r="X176" s="38"/>
      <c r="Y176" s="38"/>
      <c r="Z176" s="38"/>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row>
    <row r="177" spans="7:205" ht="20.100000000000001" customHeight="1">
      <c r="G177" s="38"/>
      <c r="H177" s="38"/>
      <c r="I177" s="38"/>
      <c r="J177" s="38"/>
      <c r="K177" s="38"/>
      <c r="L177" s="38"/>
      <c r="M177" s="38"/>
      <c r="N177" s="38"/>
      <c r="O177" s="38"/>
      <c r="P177" s="38"/>
      <c r="Q177" s="38"/>
      <c r="R177" s="38"/>
      <c r="S177" s="38"/>
      <c r="T177" s="38"/>
      <c r="U177" s="38"/>
      <c r="V177" s="38"/>
      <c r="W177" s="38"/>
      <c r="X177" s="38"/>
      <c r="Y177" s="38"/>
      <c r="Z177" s="38"/>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row>
    <row r="178" spans="7:205" ht="20.100000000000001" customHeight="1">
      <c r="G178" s="38"/>
      <c r="H178" s="38"/>
      <c r="I178" s="38"/>
      <c r="J178" s="38"/>
      <c r="K178" s="38"/>
      <c r="L178" s="38"/>
      <c r="M178" s="38"/>
      <c r="N178" s="38"/>
      <c r="O178" s="38"/>
      <c r="P178" s="38"/>
      <c r="Q178" s="38"/>
      <c r="R178" s="38"/>
      <c r="S178" s="38"/>
      <c r="T178" s="38"/>
      <c r="U178" s="38"/>
      <c r="V178" s="38"/>
      <c r="W178" s="38"/>
      <c r="X178" s="38"/>
      <c r="Y178" s="38"/>
      <c r="Z178" s="38"/>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row>
    <row r="179" spans="7:205" ht="20.100000000000001" customHeight="1">
      <c r="G179" s="38"/>
      <c r="H179" s="38"/>
      <c r="I179" s="38"/>
      <c r="J179" s="38"/>
      <c r="K179" s="38"/>
      <c r="L179" s="38"/>
      <c r="M179" s="38"/>
      <c r="N179" s="38"/>
      <c r="O179" s="38"/>
      <c r="P179" s="38"/>
      <c r="Q179" s="38"/>
      <c r="R179" s="38"/>
      <c r="S179" s="38"/>
      <c r="T179" s="38"/>
      <c r="U179" s="38"/>
      <c r="V179" s="38"/>
      <c r="W179" s="38"/>
      <c r="X179" s="38"/>
      <c r="Y179" s="38"/>
      <c r="Z179" s="38"/>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row>
    <row r="180" spans="7:205" ht="20.100000000000001" customHeight="1">
      <c r="G180" s="38"/>
      <c r="H180" s="38"/>
      <c r="I180" s="38"/>
      <c r="J180" s="38"/>
      <c r="K180" s="38"/>
      <c r="L180" s="38"/>
      <c r="M180" s="38"/>
      <c r="N180" s="38"/>
      <c r="O180" s="38"/>
      <c r="P180" s="38"/>
      <c r="Q180" s="38"/>
      <c r="R180" s="38"/>
      <c r="S180" s="38"/>
      <c r="T180" s="38"/>
      <c r="U180" s="38"/>
      <c r="V180" s="38"/>
      <c r="W180" s="38"/>
      <c r="X180" s="38"/>
      <c r="Y180" s="38"/>
      <c r="Z180" s="38"/>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row>
    <row r="181" spans="7:205" ht="20.100000000000001" customHeight="1">
      <c r="G181" s="38"/>
      <c r="H181" s="38"/>
      <c r="I181" s="38"/>
      <c r="J181" s="38"/>
      <c r="K181" s="38"/>
      <c r="L181" s="38"/>
      <c r="M181" s="38"/>
      <c r="N181" s="38"/>
      <c r="O181" s="38"/>
      <c r="P181" s="38"/>
      <c r="Q181" s="38"/>
      <c r="R181" s="38"/>
      <c r="S181" s="38"/>
      <c r="T181" s="38"/>
      <c r="U181" s="38"/>
      <c r="V181" s="38"/>
      <c r="W181" s="38"/>
      <c r="X181" s="38"/>
      <c r="Y181" s="38"/>
      <c r="Z181" s="38"/>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row>
    <row r="182" spans="7:205" ht="20.100000000000001" customHeight="1">
      <c r="G182" s="38"/>
      <c r="H182" s="38"/>
      <c r="I182" s="38"/>
      <c r="J182" s="38"/>
      <c r="K182" s="38"/>
      <c r="L182" s="38"/>
      <c r="M182" s="38"/>
      <c r="N182" s="38"/>
      <c r="O182" s="38"/>
      <c r="P182" s="38"/>
      <c r="Q182" s="38"/>
      <c r="R182" s="38"/>
      <c r="S182" s="38"/>
      <c r="T182" s="38"/>
      <c r="U182" s="38"/>
      <c r="V182" s="38"/>
      <c r="W182" s="38"/>
      <c r="X182" s="38"/>
      <c r="Y182" s="38"/>
      <c r="Z182" s="38"/>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row>
    <row r="183" spans="7:205" ht="20.100000000000001" customHeight="1">
      <c r="G183" s="38"/>
      <c r="H183" s="38"/>
      <c r="I183" s="38"/>
      <c r="J183" s="38"/>
      <c r="K183" s="38"/>
      <c r="L183" s="38"/>
      <c r="M183" s="38"/>
      <c r="N183" s="38"/>
      <c r="O183" s="38"/>
      <c r="P183" s="38"/>
      <c r="Q183" s="38"/>
      <c r="R183" s="38"/>
      <c r="S183" s="38"/>
      <c r="T183" s="38"/>
      <c r="U183" s="38"/>
      <c r="V183" s="38"/>
      <c r="W183" s="38"/>
      <c r="X183" s="38"/>
      <c r="Y183" s="38"/>
      <c r="Z183" s="38"/>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row>
    <row r="184" spans="7:205" ht="20.100000000000001" customHeight="1">
      <c r="G184" s="38"/>
      <c r="H184" s="38"/>
      <c r="I184" s="38"/>
      <c r="J184" s="38"/>
      <c r="K184" s="38"/>
      <c r="L184" s="38"/>
      <c r="M184" s="38"/>
      <c r="N184" s="38"/>
      <c r="O184" s="38"/>
      <c r="P184" s="38"/>
      <c r="Q184" s="38"/>
      <c r="R184" s="38"/>
      <c r="S184" s="38"/>
      <c r="T184" s="38"/>
      <c r="U184" s="38"/>
      <c r="V184" s="38"/>
      <c r="W184" s="38"/>
      <c r="X184" s="38"/>
      <c r="Y184" s="38"/>
      <c r="Z184" s="38"/>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row>
    <row r="185" spans="7:205" ht="20.100000000000001" customHeight="1">
      <c r="G185" s="38"/>
      <c r="H185" s="38"/>
      <c r="I185" s="38"/>
      <c r="J185" s="38"/>
      <c r="K185" s="38"/>
      <c r="L185" s="38"/>
      <c r="M185" s="38"/>
      <c r="N185" s="38"/>
      <c r="O185" s="38"/>
      <c r="P185" s="38"/>
      <c r="Q185" s="38"/>
      <c r="R185" s="38"/>
      <c r="S185" s="38"/>
      <c r="T185" s="38"/>
      <c r="U185" s="38"/>
      <c r="V185" s="38"/>
      <c r="W185" s="38"/>
      <c r="X185" s="38"/>
      <c r="Y185" s="38"/>
      <c r="Z185" s="38"/>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row>
    <row r="186" spans="7:205" ht="20.100000000000001" customHeight="1">
      <c r="G186" s="38"/>
      <c r="H186" s="38"/>
      <c r="I186" s="38"/>
      <c r="J186" s="38"/>
      <c r="K186" s="38"/>
      <c r="L186" s="38"/>
      <c r="M186" s="38"/>
      <c r="N186" s="38"/>
      <c r="O186" s="38"/>
      <c r="P186" s="38"/>
      <c r="Q186" s="38"/>
      <c r="R186" s="38"/>
      <c r="S186" s="38"/>
      <c r="T186" s="38"/>
      <c r="U186" s="38"/>
      <c r="V186" s="38"/>
      <c r="W186" s="38"/>
      <c r="X186" s="38"/>
      <c r="Y186" s="38"/>
      <c r="Z186" s="38"/>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row>
    <row r="187" spans="7:205" ht="20.100000000000001" customHeight="1">
      <c r="G187" s="38"/>
      <c r="H187" s="38"/>
      <c r="I187" s="38"/>
      <c r="J187" s="38"/>
      <c r="K187" s="38"/>
      <c r="L187" s="38"/>
      <c r="M187" s="38"/>
      <c r="N187" s="38"/>
      <c r="O187" s="38"/>
      <c r="P187" s="38"/>
      <c r="Q187" s="38"/>
      <c r="R187" s="38"/>
      <c r="S187" s="38"/>
      <c r="T187" s="38"/>
      <c r="U187" s="38"/>
      <c r="V187" s="38"/>
      <c r="W187" s="38"/>
      <c r="X187" s="38"/>
      <c r="Y187" s="38"/>
      <c r="Z187" s="38"/>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row>
    <row r="188" spans="7:205" ht="20.100000000000001" customHeight="1">
      <c r="G188" s="38"/>
      <c r="H188" s="38"/>
      <c r="I188" s="38"/>
      <c r="J188" s="38"/>
      <c r="K188" s="38"/>
      <c r="L188" s="38"/>
      <c r="M188" s="38"/>
      <c r="N188" s="38"/>
      <c r="O188" s="38"/>
      <c r="P188" s="38"/>
      <c r="Q188" s="38"/>
      <c r="R188" s="38"/>
      <c r="S188" s="38"/>
      <c r="T188" s="38"/>
      <c r="U188" s="38"/>
      <c r="V188" s="38"/>
      <c r="W188" s="38"/>
      <c r="X188" s="38"/>
      <c r="Y188" s="38"/>
      <c r="Z188" s="38"/>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row>
    <row r="189" spans="7:205" ht="20.100000000000001" customHeight="1">
      <c r="G189" s="38"/>
      <c r="H189" s="38"/>
      <c r="I189" s="38"/>
      <c r="J189" s="38"/>
      <c r="K189" s="38"/>
      <c r="L189" s="38"/>
      <c r="M189" s="38"/>
      <c r="N189" s="38"/>
      <c r="O189" s="38"/>
      <c r="P189" s="38"/>
      <c r="Q189" s="38"/>
      <c r="R189" s="38"/>
      <c r="S189" s="38"/>
      <c r="T189" s="38"/>
      <c r="U189" s="38"/>
      <c r="V189" s="38"/>
      <c r="W189" s="38"/>
      <c r="X189" s="38"/>
      <c r="Y189" s="38"/>
      <c r="Z189" s="38"/>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row>
    <row r="190" spans="7:205" ht="20.100000000000001" customHeight="1">
      <c r="G190" s="38"/>
      <c r="H190" s="38"/>
      <c r="I190" s="38"/>
      <c r="J190" s="38"/>
      <c r="K190" s="38"/>
      <c r="L190" s="38"/>
      <c r="M190" s="38"/>
      <c r="N190" s="38"/>
      <c r="O190" s="38"/>
      <c r="P190" s="38"/>
      <c r="Q190" s="38"/>
      <c r="R190" s="38"/>
      <c r="S190" s="38"/>
      <c r="T190" s="38"/>
      <c r="U190" s="38"/>
      <c r="V190" s="38"/>
      <c r="W190" s="38"/>
      <c r="X190" s="38"/>
      <c r="Y190" s="38"/>
      <c r="Z190" s="38"/>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row>
    <row r="191" spans="7:205" ht="20.100000000000001" customHeight="1">
      <c r="G191" s="38"/>
      <c r="H191" s="38"/>
      <c r="I191" s="38"/>
      <c r="J191" s="38"/>
      <c r="K191" s="38"/>
      <c r="L191" s="38"/>
      <c r="M191" s="38"/>
      <c r="N191" s="38"/>
      <c r="O191" s="38"/>
      <c r="P191" s="38"/>
      <c r="Q191" s="38"/>
      <c r="R191" s="38"/>
      <c r="S191" s="38"/>
      <c r="T191" s="38"/>
      <c r="U191" s="38"/>
      <c r="V191" s="38"/>
      <c r="W191" s="38"/>
      <c r="X191" s="38"/>
      <c r="Y191" s="38"/>
      <c r="Z191" s="38"/>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row>
    <row r="192" spans="7:205" ht="20.100000000000001" customHeight="1">
      <c r="G192" s="38"/>
      <c r="H192" s="38"/>
      <c r="I192" s="38"/>
      <c r="J192" s="38"/>
      <c r="K192" s="38"/>
      <c r="L192" s="38"/>
      <c r="M192" s="38"/>
      <c r="N192" s="38"/>
      <c r="O192" s="38"/>
      <c r="P192" s="38"/>
      <c r="Q192" s="38"/>
      <c r="R192" s="38"/>
      <c r="S192" s="38"/>
      <c r="T192" s="38"/>
      <c r="U192" s="38"/>
      <c r="V192" s="38"/>
      <c r="W192" s="38"/>
      <c r="X192" s="38"/>
      <c r="Y192" s="38"/>
      <c r="Z192" s="38"/>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row>
    <row r="193" spans="7:205" ht="20.100000000000001" customHeight="1">
      <c r="G193" s="38"/>
      <c r="H193" s="38"/>
      <c r="I193" s="38"/>
      <c r="J193" s="38"/>
      <c r="K193" s="38"/>
      <c r="L193" s="38"/>
      <c r="M193" s="38"/>
      <c r="N193" s="38"/>
      <c r="O193" s="38"/>
      <c r="P193" s="38"/>
      <c r="Q193" s="38"/>
      <c r="R193" s="38"/>
      <c r="S193" s="38"/>
      <c r="T193" s="38"/>
      <c r="U193" s="38"/>
      <c r="V193" s="38"/>
      <c r="W193" s="38"/>
      <c r="X193" s="38"/>
      <c r="Y193" s="38"/>
      <c r="Z193" s="38"/>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row>
    <row r="194" spans="7:205" ht="20.100000000000001" customHeight="1">
      <c r="G194" s="38"/>
      <c r="H194" s="38"/>
      <c r="I194" s="38"/>
      <c r="J194" s="38"/>
      <c r="K194" s="38"/>
      <c r="L194" s="38"/>
      <c r="M194" s="38"/>
      <c r="N194" s="38"/>
      <c r="O194" s="38"/>
      <c r="P194" s="38"/>
      <c r="Q194" s="38"/>
      <c r="R194" s="38"/>
      <c r="S194" s="38"/>
      <c r="T194" s="38"/>
      <c r="U194" s="38"/>
      <c r="V194" s="38"/>
      <c r="W194" s="38"/>
      <c r="X194" s="38"/>
      <c r="Y194" s="38"/>
      <c r="Z194" s="38"/>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row>
    <row r="195" spans="7:205" ht="20.100000000000001" customHeight="1">
      <c r="G195" s="38"/>
      <c r="H195" s="38"/>
      <c r="I195" s="38"/>
      <c r="J195" s="38"/>
      <c r="K195" s="38"/>
      <c r="L195" s="38"/>
      <c r="M195" s="38"/>
      <c r="N195" s="38"/>
      <c r="O195" s="38"/>
      <c r="P195" s="38"/>
      <c r="Q195" s="38"/>
      <c r="R195" s="38"/>
      <c r="S195" s="38"/>
      <c r="T195" s="38"/>
      <c r="U195" s="38"/>
      <c r="V195" s="38"/>
      <c r="W195" s="38"/>
      <c r="X195" s="38"/>
      <c r="Y195" s="38"/>
      <c r="Z195" s="38"/>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row>
    <row r="196" spans="7:205" ht="20.100000000000001" customHeight="1">
      <c r="G196" s="38"/>
      <c r="H196" s="38"/>
      <c r="I196" s="38"/>
      <c r="J196" s="38"/>
      <c r="K196" s="38"/>
      <c r="L196" s="38"/>
      <c r="M196" s="38"/>
      <c r="N196" s="38"/>
      <c r="O196" s="38"/>
      <c r="P196" s="38"/>
      <c r="Q196" s="38"/>
      <c r="R196" s="38"/>
      <c r="S196" s="38"/>
      <c r="T196" s="38"/>
      <c r="U196" s="38"/>
      <c r="V196" s="38"/>
      <c r="W196" s="38"/>
      <c r="X196" s="38"/>
      <c r="Y196" s="38"/>
      <c r="Z196" s="38"/>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row>
    <row r="197" spans="7:205" ht="20.100000000000001" customHeight="1">
      <c r="G197" s="38"/>
      <c r="H197" s="38"/>
      <c r="I197" s="38"/>
      <c r="J197" s="38"/>
      <c r="K197" s="38"/>
      <c r="L197" s="38"/>
      <c r="M197" s="38"/>
      <c r="N197" s="38"/>
      <c r="O197" s="38"/>
      <c r="P197" s="38"/>
      <c r="Q197" s="38"/>
      <c r="R197" s="38"/>
      <c r="S197" s="38"/>
      <c r="T197" s="38"/>
      <c r="U197" s="38"/>
      <c r="V197" s="38"/>
      <c r="W197" s="38"/>
      <c r="X197" s="38"/>
      <c r="Y197" s="38"/>
      <c r="Z197" s="38"/>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row>
    <row r="198" spans="7:205" ht="20.100000000000001" customHeight="1">
      <c r="G198" s="38"/>
      <c r="H198" s="38"/>
      <c r="I198" s="38"/>
      <c r="J198" s="38"/>
      <c r="K198" s="38"/>
      <c r="L198" s="38"/>
      <c r="M198" s="38"/>
      <c r="N198" s="38"/>
      <c r="O198" s="38"/>
      <c r="P198" s="38"/>
      <c r="Q198" s="38"/>
      <c r="R198" s="38"/>
      <c r="S198" s="38"/>
      <c r="T198" s="38"/>
      <c r="U198" s="38"/>
      <c r="V198" s="38"/>
      <c r="W198" s="38"/>
      <c r="X198" s="38"/>
      <c r="Y198" s="38"/>
      <c r="Z198" s="38"/>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row>
    <row r="199" spans="7:205" ht="20.100000000000001" customHeight="1">
      <c r="G199" s="38"/>
      <c r="H199" s="38"/>
      <c r="I199" s="38"/>
      <c r="J199" s="38"/>
      <c r="K199" s="38"/>
      <c r="L199" s="38"/>
      <c r="M199" s="38"/>
      <c r="N199" s="38"/>
      <c r="O199" s="38"/>
      <c r="P199" s="38"/>
      <c r="Q199" s="38"/>
      <c r="R199" s="38"/>
      <c r="S199" s="38"/>
      <c r="T199" s="38"/>
      <c r="U199" s="38"/>
      <c r="V199" s="38"/>
      <c r="W199" s="38"/>
      <c r="X199" s="38"/>
      <c r="Y199" s="38"/>
      <c r="Z199" s="38"/>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row>
    <row r="200" spans="7:205" ht="20.100000000000001" customHeight="1">
      <c r="G200" s="38"/>
      <c r="H200" s="38"/>
      <c r="I200" s="38"/>
      <c r="J200" s="38"/>
      <c r="K200" s="38"/>
      <c r="L200" s="38"/>
      <c r="M200" s="38"/>
      <c r="N200" s="38"/>
      <c r="O200" s="38"/>
      <c r="P200" s="38"/>
      <c r="Q200" s="38"/>
      <c r="R200" s="38"/>
      <c r="S200" s="38"/>
      <c r="T200" s="38"/>
      <c r="U200" s="38"/>
      <c r="V200" s="38"/>
      <c r="W200" s="38"/>
      <c r="X200" s="38"/>
      <c r="Y200" s="38"/>
      <c r="Z200" s="38"/>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row>
    <row r="201" spans="7:205" ht="20.100000000000001" customHeight="1">
      <c r="G201" s="38"/>
      <c r="H201" s="38"/>
      <c r="I201" s="38"/>
      <c r="J201" s="38"/>
      <c r="K201" s="38"/>
      <c r="L201" s="38"/>
      <c r="M201" s="38"/>
      <c r="N201" s="38"/>
      <c r="O201" s="38"/>
      <c r="P201" s="38"/>
      <c r="Q201" s="38"/>
      <c r="R201" s="38"/>
      <c r="S201" s="38"/>
      <c r="T201" s="38"/>
      <c r="U201" s="38"/>
      <c r="V201" s="38"/>
      <c r="W201" s="38"/>
      <c r="X201" s="38"/>
      <c r="Y201" s="38"/>
      <c r="Z201" s="38"/>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row>
    <row r="202" spans="7:205" ht="20.100000000000001" customHeight="1">
      <c r="G202" s="38"/>
      <c r="H202" s="38"/>
      <c r="I202" s="38"/>
      <c r="J202" s="38"/>
      <c r="K202" s="38"/>
      <c r="L202" s="38"/>
      <c r="M202" s="38"/>
      <c r="N202" s="38"/>
      <c r="O202" s="38"/>
      <c r="P202" s="38"/>
      <c r="Q202" s="38"/>
      <c r="R202" s="38"/>
      <c r="S202" s="38"/>
      <c r="T202" s="38"/>
      <c r="U202" s="38"/>
      <c r="V202" s="38"/>
      <c r="W202" s="38"/>
      <c r="X202" s="38"/>
      <c r="Y202" s="38"/>
      <c r="Z202" s="38"/>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row>
    <row r="203" spans="7:205" ht="20.100000000000001" customHeight="1">
      <c r="G203" s="38"/>
      <c r="H203" s="38"/>
      <c r="I203" s="38"/>
      <c r="J203" s="38"/>
      <c r="K203" s="38"/>
      <c r="L203" s="38"/>
      <c r="M203" s="38"/>
      <c r="N203" s="38"/>
      <c r="O203" s="38"/>
      <c r="P203" s="38"/>
      <c r="Q203" s="38"/>
      <c r="R203" s="38"/>
      <c r="S203" s="38"/>
      <c r="T203" s="38"/>
      <c r="U203" s="38"/>
      <c r="V203" s="38"/>
      <c r="W203" s="38"/>
      <c r="X203" s="38"/>
      <c r="Y203" s="38"/>
      <c r="Z203" s="38"/>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row>
    <row r="204" spans="7:205" ht="20.100000000000001" customHeight="1">
      <c r="G204" s="38"/>
      <c r="H204" s="38"/>
      <c r="I204" s="38"/>
      <c r="J204" s="38"/>
      <c r="K204" s="38"/>
      <c r="L204" s="38"/>
      <c r="M204" s="38"/>
      <c r="N204" s="38"/>
      <c r="O204" s="38"/>
      <c r="P204" s="38"/>
      <c r="Q204" s="38"/>
      <c r="R204" s="38"/>
      <c r="S204" s="38"/>
      <c r="T204" s="38"/>
      <c r="U204" s="38"/>
      <c r="V204" s="38"/>
      <c r="W204" s="38"/>
      <c r="X204" s="38"/>
      <c r="Y204" s="38"/>
      <c r="Z204" s="38"/>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row>
    <row r="205" spans="7:205" ht="20.100000000000001" customHeight="1">
      <c r="G205" s="38"/>
      <c r="H205" s="38"/>
      <c r="I205" s="38"/>
      <c r="J205" s="38"/>
      <c r="K205" s="38"/>
      <c r="L205" s="38"/>
      <c r="M205" s="38"/>
      <c r="N205" s="38"/>
      <c r="O205" s="38"/>
      <c r="P205" s="38"/>
      <c r="Q205" s="38"/>
      <c r="R205" s="38"/>
      <c r="S205" s="38"/>
      <c r="T205" s="38"/>
      <c r="U205" s="38"/>
      <c r="V205" s="38"/>
      <c r="W205" s="38"/>
      <c r="X205" s="38"/>
      <c r="Y205" s="38"/>
      <c r="Z205" s="38"/>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row>
    <row r="206" spans="7:205" ht="20.100000000000001" customHeight="1">
      <c r="G206" s="38"/>
      <c r="H206" s="38"/>
      <c r="I206" s="38"/>
      <c r="J206" s="38"/>
      <c r="K206" s="38"/>
      <c r="L206" s="38"/>
      <c r="M206" s="38"/>
      <c r="N206" s="38"/>
      <c r="O206" s="38"/>
      <c r="P206" s="38"/>
      <c r="Q206" s="38"/>
      <c r="R206" s="38"/>
      <c r="S206" s="38"/>
      <c r="T206" s="38"/>
      <c r="U206" s="38"/>
      <c r="V206" s="38"/>
      <c r="W206" s="38"/>
      <c r="X206" s="38"/>
      <c r="Y206" s="38"/>
      <c r="Z206" s="38"/>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row>
    <row r="207" spans="7:205" ht="20.100000000000001" customHeight="1">
      <c r="G207" s="38"/>
      <c r="H207" s="38"/>
      <c r="I207" s="38"/>
      <c r="J207" s="38"/>
      <c r="K207" s="38"/>
      <c r="L207" s="38"/>
      <c r="M207" s="38"/>
      <c r="N207" s="38"/>
      <c r="O207" s="38"/>
      <c r="P207" s="38"/>
      <c r="Q207" s="38"/>
      <c r="R207" s="38"/>
      <c r="S207" s="38"/>
      <c r="T207" s="38"/>
      <c r="U207" s="38"/>
      <c r="V207" s="38"/>
      <c r="W207" s="38"/>
      <c r="X207" s="38"/>
      <c r="Y207" s="38"/>
      <c r="Z207" s="38"/>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row>
    <row r="208" spans="7:205" ht="20.100000000000001" customHeight="1">
      <c r="G208" s="38"/>
      <c r="H208" s="38"/>
      <c r="I208" s="38"/>
      <c r="J208" s="38"/>
      <c r="K208" s="38"/>
      <c r="L208" s="38"/>
      <c r="M208" s="38"/>
      <c r="N208" s="38"/>
      <c r="O208" s="38"/>
      <c r="P208" s="38"/>
      <c r="Q208" s="38"/>
      <c r="R208" s="38"/>
      <c r="S208" s="38"/>
      <c r="T208" s="38"/>
      <c r="U208" s="38"/>
      <c r="V208" s="38"/>
      <c r="W208" s="38"/>
      <c r="X208" s="38"/>
      <c r="Y208" s="38"/>
      <c r="Z208" s="38"/>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c r="DV208" s="40"/>
      <c r="DW208" s="40"/>
      <c r="DX208" s="40"/>
      <c r="DY208" s="40"/>
      <c r="DZ208" s="40"/>
      <c r="EA208" s="40"/>
      <c r="EB208" s="40"/>
      <c r="EC208" s="40"/>
      <c r="ED208" s="40"/>
      <c r="EE208" s="40"/>
      <c r="EF208" s="40"/>
      <c r="EG208" s="40"/>
      <c r="EH208" s="40"/>
      <c r="EI208" s="40"/>
      <c r="EJ208" s="40"/>
      <c r="EK208" s="40"/>
      <c r="EL208" s="40"/>
      <c r="EM208" s="40"/>
      <c r="EN208" s="40"/>
      <c r="EO208" s="40"/>
      <c r="EP208" s="40"/>
      <c r="EQ208" s="40"/>
      <c r="ER208" s="40"/>
      <c r="ES208" s="40"/>
      <c r="ET208" s="40"/>
      <c r="EU208" s="40"/>
      <c r="EV208" s="40"/>
      <c r="EW208" s="40"/>
      <c r="EX208" s="40"/>
      <c r="EY208" s="40"/>
      <c r="EZ208" s="40"/>
      <c r="FA208" s="40"/>
      <c r="FB208" s="40"/>
      <c r="FC208" s="40"/>
      <c r="FD208" s="40"/>
      <c r="FE208" s="40"/>
      <c r="FF208" s="40"/>
      <c r="FG208" s="40"/>
      <c r="FH208" s="40"/>
      <c r="FI208" s="40"/>
      <c r="FJ208" s="40"/>
      <c r="FK208" s="40"/>
      <c r="FL208" s="40"/>
      <c r="FM208" s="40"/>
      <c r="FN208" s="40"/>
      <c r="FO208" s="40"/>
      <c r="FP208" s="40"/>
      <c r="FQ208" s="40"/>
      <c r="FR208" s="40"/>
      <c r="FS208" s="40"/>
      <c r="FT208" s="40"/>
      <c r="FU208" s="40"/>
      <c r="FV208" s="40"/>
      <c r="FW208" s="40"/>
      <c r="FX208" s="40"/>
      <c r="FY208" s="40"/>
      <c r="FZ208" s="40"/>
      <c r="GA208" s="40"/>
      <c r="GB208" s="40"/>
      <c r="GC208" s="40"/>
      <c r="GD208" s="40"/>
      <c r="GE208" s="40"/>
      <c r="GF208" s="40"/>
      <c r="GG208" s="40"/>
      <c r="GH208" s="40"/>
      <c r="GI208" s="40"/>
      <c r="GJ208" s="40"/>
      <c r="GK208" s="40"/>
      <c r="GL208" s="40"/>
      <c r="GM208" s="40"/>
      <c r="GN208" s="40"/>
      <c r="GO208" s="40"/>
      <c r="GP208" s="40"/>
      <c r="GQ208" s="40"/>
      <c r="GR208" s="40"/>
      <c r="GS208" s="40"/>
      <c r="GT208" s="40"/>
      <c r="GU208" s="40"/>
      <c r="GV208" s="40"/>
      <c r="GW208" s="40"/>
    </row>
    <row r="209" spans="7:205" ht="20.100000000000001" customHeight="1">
      <c r="G209" s="38"/>
      <c r="H209" s="38"/>
      <c r="I209" s="38"/>
      <c r="J209" s="38"/>
      <c r="K209" s="38"/>
      <c r="L209" s="38"/>
      <c r="M209" s="38"/>
      <c r="N209" s="38"/>
      <c r="O209" s="38"/>
      <c r="P209" s="38"/>
      <c r="Q209" s="38"/>
      <c r="R209" s="38"/>
      <c r="S209" s="38"/>
      <c r="T209" s="38"/>
      <c r="U209" s="38"/>
      <c r="V209" s="38"/>
      <c r="W209" s="38"/>
      <c r="X209" s="38"/>
      <c r="Y209" s="38"/>
      <c r="Z209" s="38"/>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c r="DV209" s="40"/>
      <c r="DW209" s="40"/>
      <c r="DX209" s="40"/>
      <c r="DY209" s="40"/>
      <c r="DZ209" s="40"/>
      <c r="EA209" s="40"/>
      <c r="EB209" s="40"/>
      <c r="EC209" s="40"/>
      <c r="ED209" s="40"/>
      <c r="EE209" s="40"/>
      <c r="EF209" s="40"/>
      <c r="EG209" s="40"/>
      <c r="EH209" s="40"/>
      <c r="EI209" s="40"/>
      <c r="EJ209" s="40"/>
      <c r="EK209" s="40"/>
      <c r="EL209" s="40"/>
      <c r="EM209" s="40"/>
      <c r="EN209" s="40"/>
      <c r="EO209" s="40"/>
      <c r="EP209" s="40"/>
      <c r="EQ209" s="40"/>
      <c r="ER209" s="40"/>
      <c r="ES209" s="40"/>
      <c r="ET209" s="40"/>
      <c r="EU209" s="40"/>
      <c r="EV209" s="40"/>
      <c r="EW209" s="40"/>
      <c r="EX209" s="40"/>
      <c r="EY209" s="40"/>
      <c r="EZ209" s="40"/>
      <c r="FA209" s="40"/>
      <c r="FB209" s="40"/>
      <c r="FC209" s="40"/>
      <c r="FD209" s="40"/>
      <c r="FE209" s="40"/>
      <c r="FF209" s="40"/>
      <c r="FG209" s="40"/>
      <c r="FH209" s="40"/>
      <c r="FI209" s="40"/>
      <c r="FJ209" s="40"/>
      <c r="FK209" s="40"/>
      <c r="FL209" s="40"/>
      <c r="FM209" s="40"/>
      <c r="FN209" s="40"/>
      <c r="FO209" s="40"/>
      <c r="FP209" s="40"/>
      <c r="FQ209" s="40"/>
      <c r="FR209" s="40"/>
      <c r="FS209" s="40"/>
      <c r="FT209" s="40"/>
      <c r="FU209" s="40"/>
      <c r="FV209" s="40"/>
      <c r="FW209" s="40"/>
      <c r="FX209" s="40"/>
      <c r="FY209" s="40"/>
      <c r="FZ209" s="40"/>
      <c r="GA209" s="40"/>
      <c r="GB209" s="40"/>
      <c r="GC209" s="40"/>
      <c r="GD209" s="40"/>
      <c r="GE209" s="40"/>
      <c r="GF209" s="40"/>
      <c r="GG209" s="40"/>
      <c r="GH209" s="40"/>
      <c r="GI209" s="40"/>
      <c r="GJ209" s="40"/>
      <c r="GK209" s="40"/>
      <c r="GL209" s="40"/>
      <c r="GM209" s="40"/>
      <c r="GN209" s="40"/>
      <c r="GO209" s="40"/>
      <c r="GP209" s="40"/>
      <c r="GQ209" s="40"/>
      <c r="GR209" s="40"/>
      <c r="GS209" s="40"/>
      <c r="GT209" s="40"/>
      <c r="GU209" s="40"/>
      <c r="GV209" s="40"/>
      <c r="GW209" s="40"/>
    </row>
    <row r="210" spans="7:205" ht="20.100000000000001" customHeight="1">
      <c r="G210" s="38"/>
      <c r="H210" s="38"/>
      <c r="I210" s="38"/>
      <c r="J210" s="38"/>
      <c r="K210" s="38"/>
      <c r="L210" s="38"/>
      <c r="M210" s="38"/>
      <c r="N210" s="38"/>
      <c r="O210" s="38"/>
      <c r="P210" s="38"/>
      <c r="Q210" s="38"/>
      <c r="R210" s="38"/>
      <c r="S210" s="38"/>
      <c r="T210" s="38"/>
      <c r="U210" s="38"/>
      <c r="V210" s="38"/>
      <c r="W210" s="38"/>
      <c r="X210" s="38"/>
      <c r="Y210" s="38"/>
      <c r="Z210" s="38"/>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c r="DV210" s="40"/>
      <c r="DW210" s="40"/>
      <c r="DX210" s="40"/>
      <c r="DY210" s="40"/>
      <c r="DZ210" s="40"/>
      <c r="EA210" s="40"/>
      <c r="EB210" s="40"/>
      <c r="EC210" s="40"/>
      <c r="ED210" s="40"/>
      <c r="EE210" s="40"/>
      <c r="EF210" s="40"/>
      <c r="EG210" s="40"/>
      <c r="EH210" s="40"/>
      <c r="EI210" s="40"/>
      <c r="EJ210" s="40"/>
      <c r="EK210" s="40"/>
      <c r="EL210" s="40"/>
      <c r="EM210" s="40"/>
      <c r="EN210" s="40"/>
      <c r="EO210" s="40"/>
      <c r="EP210" s="40"/>
      <c r="EQ210" s="40"/>
      <c r="ER210" s="40"/>
      <c r="ES210" s="40"/>
      <c r="ET210" s="40"/>
      <c r="EU210" s="40"/>
      <c r="EV210" s="40"/>
      <c r="EW210" s="40"/>
      <c r="EX210" s="40"/>
      <c r="EY210" s="40"/>
      <c r="EZ210" s="40"/>
      <c r="FA210" s="40"/>
      <c r="FB210" s="40"/>
      <c r="FC210" s="40"/>
      <c r="FD210" s="40"/>
      <c r="FE210" s="40"/>
      <c r="FF210" s="40"/>
      <c r="FG210" s="40"/>
      <c r="FH210" s="40"/>
      <c r="FI210" s="40"/>
      <c r="FJ210" s="40"/>
      <c r="FK210" s="40"/>
      <c r="FL210" s="40"/>
      <c r="FM210" s="40"/>
      <c r="FN210" s="40"/>
      <c r="FO210" s="40"/>
      <c r="FP210" s="40"/>
      <c r="FQ210" s="40"/>
      <c r="FR210" s="40"/>
      <c r="FS210" s="40"/>
      <c r="FT210" s="40"/>
      <c r="FU210" s="40"/>
      <c r="FV210" s="40"/>
      <c r="FW210" s="40"/>
      <c r="FX210" s="40"/>
      <c r="FY210" s="40"/>
      <c r="FZ210" s="40"/>
      <c r="GA210" s="40"/>
      <c r="GB210" s="40"/>
      <c r="GC210" s="40"/>
      <c r="GD210" s="40"/>
      <c r="GE210" s="40"/>
      <c r="GF210" s="40"/>
      <c r="GG210" s="40"/>
      <c r="GH210" s="40"/>
      <c r="GI210" s="40"/>
      <c r="GJ210" s="40"/>
      <c r="GK210" s="40"/>
      <c r="GL210" s="40"/>
      <c r="GM210" s="40"/>
      <c r="GN210" s="40"/>
      <c r="GO210" s="40"/>
      <c r="GP210" s="40"/>
      <c r="GQ210" s="40"/>
      <c r="GR210" s="40"/>
      <c r="GS210" s="40"/>
      <c r="GT210" s="40"/>
      <c r="GU210" s="40"/>
      <c r="GV210" s="40"/>
      <c r="GW210" s="40"/>
    </row>
    <row r="211" spans="7:205" ht="20.100000000000001" customHeight="1">
      <c r="G211" s="38"/>
      <c r="H211" s="38"/>
      <c r="I211" s="38"/>
      <c r="J211" s="38"/>
      <c r="K211" s="38"/>
      <c r="L211" s="38"/>
      <c r="M211" s="38"/>
      <c r="N211" s="38"/>
      <c r="O211" s="38"/>
      <c r="P211" s="38"/>
      <c r="Q211" s="38"/>
      <c r="R211" s="38"/>
      <c r="S211" s="38"/>
      <c r="T211" s="38"/>
      <c r="U211" s="38"/>
      <c r="V211" s="38"/>
      <c r="W211" s="38"/>
      <c r="X211" s="38"/>
      <c r="Y211" s="38"/>
      <c r="Z211" s="38"/>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c r="DV211" s="40"/>
      <c r="DW211" s="40"/>
      <c r="DX211" s="40"/>
      <c r="DY211" s="40"/>
      <c r="DZ211" s="40"/>
      <c r="EA211" s="40"/>
      <c r="EB211" s="40"/>
      <c r="EC211" s="40"/>
      <c r="ED211" s="40"/>
      <c r="EE211" s="40"/>
      <c r="EF211" s="40"/>
      <c r="EG211" s="40"/>
      <c r="EH211" s="40"/>
      <c r="EI211" s="40"/>
      <c r="EJ211" s="40"/>
      <c r="EK211" s="40"/>
      <c r="EL211" s="40"/>
      <c r="EM211" s="40"/>
      <c r="EN211" s="40"/>
      <c r="EO211" s="40"/>
      <c r="EP211" s="40"/>
      <c r="EQ211" s="40"/>
      <c r="ER211" s="40"/>
      <c r="ES211" s="40"/>
      <c r="ET211" s="40"/>
      <c r="EU211" s="40"/>
      <c r="EV211" s="40"/>
      <c r="EW211" s="40"/>
      <c r="EX211" s="40"/>
      <c r="EY211" s="40"/>
      <c r="EZ211" s="40"/>
      <c r="FA211" s="40"/>
      <c r="FB211" s="40"/>
      <c r="FC211" s="40"/>
      <c r="FD211" s="40"/>
      <c r="FE211" s="40"/>
      <c r="FF211" s="40"/>
      <c r="FG211" s="40"/>
      <c r="FH211" s="40"/>
      <c r="FI211" s="40"/>
      <c r="FJ211" s="40"/>
      <c r="FK211" s="40"/>
      <c r="FL211" s="40"/>
      <c r="FM211" s="40"/>
      <c r="FN211" s="40"/>
      <c r="FO211" s="40"/>
      <c r="FP211" s="40"/>
      <c r="FQ211" s="40"/>
      <c r="FR211" s="40"/>
      <c r="FS211" s="40"/>
      <c r="FT211" s="40"/>
      <c r="FU211" s="40"/>
      <c r="FV211" s="40"/>
      <c r="FW211" s="40"/>
      <c r="FX211" s="40"/>
      <c r="FY211" s="40"/>
      <c r="FZ211" s="40"/>
      <c r="GA211" s="40"/>
      <c r="GB211" s="40"/>
      <c r="GC211" s="40"/>
      <c r="GD211" s="40"/>
      <c r="GE211" s="40"/>
      <c r="GF211" s="40"/>
      <c r="GG211" s="40"/>
      <c r="GH211" s="40"/>
      <c r="GI211" s="40"/>
      <c r="GJ211" s="40"/>
      <c r="GK211" s="40"/>
      <c r="GL211" s="40"/>
      <c r="GM211" s="40"/>
      <c r="GN211" s="40"/>
      <c r="GO211" s="40"/>
      <c r="GP211" s="40"/>
      <c r="GQ211" s="40"/>
      <c r="GR211" s="40"/>
      <c r="GS211" s="40"/>
      <c r="GT211" s="40"/>
      <c r="GU211" s="40"/>
      <c r="GV211" s="40"/>
      <c r="GW211" s="40"/>
    </row>
    <row r="212" spans="7:205" ht="20.100000000000001" customHeight="1">
      <c r="G212" s="38"/>
      <c r="H212" s="38"/>
      <c r="I212" s="38"/>
      <c r="J212" s="38"/>
      <c r="K212" s="38"/>
      <c r="L212" s="38"/>
      <c r="M212" s="38"/>
      <c r="N212" s="38"/>
      <c r="O212" s="38"/>
      <c r="P212" s="38"/>
      <c r="Q212" s="38"/>
      <c r="R212" s="38"/>
      <c r="S212" s="38"/>
      <c r="T212" s="38"/>
      <c r="U212" s="38"/>
      <c r="V212" s="38"/>
      <c r="W212" s="38"/>
      <c r="X212" s="38"/>
      <c r="Y212" s="38"/>
      <c r="Z212" s="38"/>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c r="DV212" s="40"/>
      <c r="DW212" s="40"/>
      <c r="DX212" s="40"/>
      <c r="DY212" s="40"/>
      <c r="DZ212" s="40"/>
      <c r="EA212" s="40"/>
      <c r="EB212" s="40"/>
      <c r="EC212" s="40"/>
      <c r="ED212" s="40"/>
      <c r="EE212" s="40"/>
      <c r="EF212" s="40"/>
      <c r="EG212" s="40"/>
      <c r="EH212" s="40"/>
      <c r="EI212" s="40"/>
      <c r="EJ212" s="40"/>
      <c r="EK212" s="40"/>
      <c r="EL212" s="40"/>
      <c r="EM212" s="40"/>
      <c r="EN212" s="40"/>
      <c r="EO212" s="40"/>
      <c r="EP212" s="40"/>
      <c r="EQ212" s="40"/>
      <c r="ER212" s="40"/>
      <c r="ES212" s="40"/>
      <c r="ET212" s="40"/>
      <c r="EU212" s="40"/>
      <c r="EV212" s="40"/>
      <c r="EW212" s="40"/>
      <c r="EX212" s="40"/>
      <c r="EY212" s="40"/>
      <c r="EZ212" s="40"/>
      <c r="FA212" s="40"/>
      <c r="FB212" s="40"/>
      <c r="FC212" s="40"/>
      <c r="FD212" s="40"/>
      <c r="FE212" s="40"/>
      <c r="FF212" s="40"/>
      <c r="FG212" s="40"/>
      <c r="FH212" s="40"/>
      <c r="FI212" s="40"/>
      <c r="FJ212" s="40"/>
      <c r="FK212" s="40"/>
      <c r="FL212" s="40"/>
      <c r="FM212" s="40"/>
      <c r="FN212" s="40"/>
      <c r="FO212" s="40"/>
      <c r="FP212" s="40"/>
      <c r="FQ212" s="40"/>
      <c r="FR212" s="40"/>
      <c r="FS212" s="40"/>
      <c r="FT212" s="40"/>
      <c r="FU212" s="40"/>
      <c r="FV212" s="40"/>
      <c r="FW212" s="40"/>
      <c r="FX212" s="40"/>
      <c r="FY212" s="40"/>
      <c r="FZ212" s="40"/>
      <c r="GA212" s="40"/>
      <c r="GB212" s="40"/>
      <c r="GC212" s="40"/>
      <c r="GD212" s="40"/>
      <c r="GE212" s="40"/>
      <c r="GF212" s="40"/>
      <c r="GG212" s="40"/>
      <c r="GH212" s="40"/>
      <c r="GI212" s="40"/>
      <c r="GJ212" s="40"/>
      <c r="GK212" s="40"/>
      <c r="GL212" s="40"/>
      <c r="GM212" s="40"/>
      <c r="GN212" s="40"/>
      <c r="GO212" s="40"/>
      <c r="GP212" s="40"/>
      <c r="GQ212" s="40"/>
      <c r="GR212" s="40"/>
      <c r="GS212" s="40"/>
      <c r="GT212" s="40"/>
      <c r="GU212" s="40"/>
      <c r="GV212" s="40"/>
      <c r="GW212" s="40"/>
    </row>
    <row r="213" spans="7:205" ht="20.100000000000001" customHeight="1">
      <c r="G213" s="38"/>
      <c r="H213" s="38"/>
      <c r="I213" s="38"/>
      <c r="J213" s="38"/>
      <c r="K213" s="38"/>
      <c r="L213" s="38"/>
      <c r="M213" s="38"/>
      <c r="N213" s="38"/>
      <c r="O213" s="38"/>
      <c r="P213" s="38"/>
      <c r="Q213" s="38"/>
      <c r="R213" s="38"/>
      <c r="S213" s="38"/>
      <c r="T213" s="38"/>
      <c r="U213" s="38"/>
      <c r="V213" s="38"/>
      <c r="W213" s="38"/>
      <c r="X213" s="38"/>
      <c r="Y213" s="38"/>
      <c r="Z213" s="38"/>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c r="DV213" s="40"/>
      <c r="DW213" s="40"/>
      <c r="DX213" s="40"/>
      <c r="DY213" s="40"/>
      <c r="DZ213" s="40"/>
      <c r="EA213" s="40"/>
      <c r="EB213" s="40"/>
      <c r="EC213" s="40"/>
      <c r="ED213" s="40"/>
      <c r="EE213" s="40"/>
      <c r="EF213" s="40"/>
      <c r="EG213" s="40"/>
      <c r="EH213" s="40"/>
      <c r="EI213" s="40"/>
      <c r="EJ213" s="40"/>
      <c r="EK213" s="40"/>
      <c r="EL213" s="40"/>
      <c r="EM213" s="40"/>
      <c r="EN213" s="40"/>
      <c r="EO213" s="40"/>
      <c r="EP213" s="40"/>
      <c r="EQ213" s="40"/>
      <c r="ER213" s="40"/>
      <c r="ES213" s="40"/>
      <c r="ET213" s="40"/>
      <c r="EU213" s="40"/>
      <c r="EV213" s="40"/>
      <c r="EW213" s="40"/>
      <c r="EX213" s="40"/>
      <c r="EY213" s="40"/>
      <c r="EZ213" s="40"/>
      <c r="FA213" s="40"/>
      <c r="FB213" s="40"/>
      <c r="FC213" s="40"/>
      <c r="FD213" s="40"/>
      <c r="FE213" s="40"/>
      <c r="FF213" s="40"/>
      <c r="FG213" s="40"/>
      <c r="FH213" s="40"/>
      <c r="FI213" s="40"/>
      <c r="FJ213" s="40"/>
      <c r="FK213" s="40"/>
      <c r="FL213" s="40"/>
      <c r="FM213" s="40"/>
      <c r="FN213" s="40"/>
      <c r="FO213" s="40"/>
      <c r="FP213" s="40"/>
      <c r="FQ213" s="40"/>
      <c r="FR213" s="40"/>
      <c r="FS213" s="40"/>
      <c r="FT213" s="40"/>
      <c r="FU213" s="40"/>
      <c r="FV213" s="40"/>
      <c r="FW213" s="40"/>
      <c r="FX213" s="40"/>
      <c r="FY213" s="40"/>
      <c r="FZ213" s="40"/>
      <c r="GA213" s="40"/>
      <c r="GB213" s="40"/>
      <c r="GC213" s="40"/>
      <c r="GD213" s="40"/>
      <c r="GE213" s="40"/>
      <c r="GF213" s="40"/>
      <c r="GG213" s="40"/>
      <c r="GH213" s="40"/>
      <c r="GI213" s="40"/>
      <c r="GJ213" s="40"/>
      <c r="GK213" s="40"/>
      <c r="GL213" s="40"/>
      <c r="GM213" s="40"/>
      <c r="GN213" s="40"/>
      <c r="GO213" s="40"/>
      <c r="GP213" s="40"/>
      <c r="GQ213" s="40"/>
      <c r="GR213" s="40"/>
      <c r="GS213" s="40"/>
      <c r="GT213" s="40"/>
      <c r="GU213" s="40"/>
      <c r="GV213" s="40"/>
      <c r="GW213" s="40"/>
    </row>
    <row r="214" spans="7:205" ht="20.100000000000001" customHeight="1">
      <c r="G214" s="38"/>
      <c r="H214" s="38"/>
      <c r="I214" s="38"/>
      <c r="J214" s="38"/>
      <c r="K214" s="38"/>
      <c r="L214" s="38"/>
      <c r="M214" s="38"/>
      <c r="N214" s="38"/>
      <c r="O214" s="38"/>
      <c r="P214" s="38"/>
      <c r="Q214" s="38"/>
      <c r="R214" s="38"/>
      <c r="S214" s="38"/>
      <c r="T214" s="38"/>
      <c r="U214" s="38"/>
      <c r="V214" s="38"/>
      <c r="W214" s="38"/>
      <c r="X214" s="38"/>
      <c r="Y214" s="38"/>
      <c r="Z214" s="38"/>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c r="DV214" s="40"/>
      <c r="DW214" s="40"/>
      <c r="DX214" s="40"/>
      <c r="DY214" s="40"/>
      <c r="DZ214" s="40"/>
      <c r="EA214" s="40"/>
      <c r="EB214" s="40"/>
      <c r="EC214" s="40"/>
      <c r="ED214" s="40"/>
      <c r="EE214" s="40"/>
      <c r="EF214" s="40"/>
      <c r="EG214" s="40"/>
      <c r="EH214" s="40"/>
      <c r="EI214" s="40"/>
      <c r="EJ214" s="40"/>
      <c r="EK214" s="40"/>
      <c r="EL214" s="40"/>
      <c r="EM214" s="40"/>
      <c r="EN214" s="40"/>
      <c r="EO214" s="40"/>
      <c r="EP214" s="40"/>
      <c r="EQ214" s="40"/>
      <c r="ER214" s="40"/>
      <c r="ES214" s="40"/>
      <c r="ET214" s="40"/>
      <c r="EU214" s="40"/>
      <c r="EV214" s="40"/>
      <c r="EW214" s="40"/>
      <c r="EX214" s="40"/>
      <c r="EY214" s="40"/>
      <c r="EZ214" s="40"/>
      <c r="FA214" s="40"/>
      <c r="FB214" s="40"/>
      <c r="FC214" s="40"/>
      <c r="FD214" s="40"/>
      <c r="FE214" s="40"/>
      <c r="FF214" s="40"/>
      <c r="FG214" s="40"/>
      <c r="FH214" s="40"/>
      <c r="FI214" s="40"/>
      <c r="FJ214" s="40"/>
      <c r="FK214" s="40"/>
      <c r="FL214" s="40"/>
      <c r="FM214" s="40"/>
      <c r="FN214" s="40"/>
      <c r="FO214" s="40"/>
      <c r="FP214" s="40"/>
      <c r="FQ214" s="40"/>
      <c r="FR214" s="40"/>
      <c r="FS214" s="40"/>
      <c r="FT214" s="40"/>
      <c r="FU214" s="40"/>
      <c r="FV214" s="40"/>
      <c r="FW214" s="40"/>
      <c r="FX214" s="40"/>
      <c r="FY214" s="40"/>
      <c r="FZ214" s="40"/>
      <c r="GA214" s="40"/>
      <c r="GB214" s="40"/>
      <c r="GC214" s="40"/>
      <c r="GD214" s="40"/>
      <c r="GE214" s="40"/>
      <c r="GF214" s="40"/>
      <c r="GG214" s="40"/>
      <c r="GH214" s="40"/>
      <c r="GI214" s="40"/>
      <c r="GJ214" s="40"/>
      <c r="GK214" s="40"/>
      <c r="GL214" s="40"/>
      <c r="GM214" s="40"/>
      <c r="GN214" s="40"/>
      <c r="GO214" s="40"/>
      <c r="GP214" s="40"/>
      <c r="GQ214" s="40"/>
      <c r="GR214" s="40"/>
      <c r="GS214" s="40"/>
      <c r="GT214" s="40"/>
      <c r="GU214" s="40"/>
      <c r="GV214" s="40"/>
      <c r="GW214" s="40"/>
    </row>
    <row r="215" spans="7:205" ht="20.100000000000001" customHeight="1">
      <c r="G215" s="38"/>
      <c r="H215" s="38"/>
      <c r="I215" s="38"/>
      <c r="J215" s="38"/>
      <c r="K215" s="38"/>
      <c r="L215" s="38"/>
      <c r="M215" s="38"/>
      <c r="N215" s="38"/>
      <c r="O215" s="38"/>
      <c r="P215" s="38"/>
      <c r="Q215" s="38"/>
      <c r="R215" s="38"/>
      <c r="S215" s="38"/>
      <c r="T215" s="38"/>
      <c r="U215" s="38"/>
      <c r="V215" s="38"/>
      <c r="W215" s="38"/>
      <c r="X215" s="38"/>
      <c r="Y215" s="38"/>
      <c r="Z215" s="38"/>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c r="DV215" s="40"/>
      <c r="DW215" s="40"/>
      <c r="DX215" s="40"/>
      <c r="DY215" s="40"/>
      <c r="DZ215" s="40"/>
      <c r="EA215" s="40"/>
      <c r="EB215" s="40"/>
      <c r="EC215" s="40"/>
      <c r="ED215" s="40"/>
      <c r="EE215" s="40"/>
      <c r="EF215" s="40"/>
      <c r="EG215" s="40"/>
      <c r="EH215" s="40"/>
      <c r="EI215" s="40"/>
      <c r="EJ215" s="40"/>
      <c r="EK215" s="40"/>
      <c r="EL215" s="40"/>
      <c r="EM215" s="40"/>
      <c r="EN215" s="40"/>
      <c r="EO215" s="40"/>
      <c r="EP215" s="40"/>
      <c r="EQ215" s="40"/>
      <c r="ER215" s="40"/>
      <c r="ES215" s="40"/>
      <c r="ET215" s="40"/>
      <c r="EU215" s="40"/>
      <c r="EV215" s="40"/>
      <c r="EW215" s="40"/>
      <c r="EX215" s="40"/>
      <c r="EY215" s="40"/>
      <c r="EZ215" s="40"/>
      <c r="FA215" s="40"/>
      <c r="FB215" s="40"/>
      <c r="FC215" s="40"/>
      <c r="FD215" s="40"/>
      <c r="FE215" s="40"/>
      <c r="FF215" s="40"/>
      <c r="FG215" s="40"/>
      <c r="FH215" s="40"/>
      <c r="FI215" s="40"/>
      <c r="FJ215" s="40"/>
      <c r="FK215" s="40"/>
      <c r="FL215" s="40"/>
      <c r="FM215" s="40"/>
      <c r="FN215" s="40"/>
      <c r="FO215" s="40"/>
      <c r="FP215" s="40"/>
      <c r="FQ215" s="40"/>
      <c r="FR215" s="40"/>
      <c r="FS215" s="40"/>
      <c r="FT215" s="40"/>
      <c r="FU215" s="40"/>
      <c r="FV215" s="40"/>
      <c r="FW215" s="40"/>
      <c r="FX215" s="40"/>
      <c r="FY215" s="40"/>
      <c r="FZ215" s="40"/>
      <c r="GA215" s="40"/>
      <c r="GB215" s="40"/>
      <c r="GC215" s="40"/>
      <c r="GD215" s="40"/>
      <c r="GE215" s="40"/>
      <c r="GF215" s="40"/>
      <c r="GG215" s="40"/>
      <c r="GH215" s="40"/>
      <c r="GI215" s="40"/>
      <c r="GJ215" s="40"/>
      <c r="GK215" s="40"/>
      <c r="GL215" s="40"/>
      <c r="GM215" s="40"/>
      <c r="GN215" s="40"/>
      <c r="GO215" s="40"/>
      <c r="GP215" s="40"/>
      <c r="GQ215" s="40"/>
      <c r="GR215" s="40"/>
      <c r="GS215" s="40"/>
      <c r="GT215" s="40"/>
      <c r="GU215" s="40"/>
      <c r="GV215" s="40"/>
      <c r="GW215" s="40"/>
    </row>
    <row r="216" spans="7:205" ht="20.100000000000001" customHeight="1">
      <c r="G216" s="38"/>
      <c r="H216" s="38"/>
      <c r="I216" s="38"/>
      <c r="J216" s="38"/>
      <c r="K216" s="38"/>
      <c r="L216" s="38"/>
      <c r="M216" s="38"/>
      <c r="N216" s="38"/>
      <c r="O216" s="38"/>
      <c r="P216" s="38"/>
      <c r="Q216" s="38"/>
      <c r="R216" s="38"/>
      <c r="S216" s="38"/>
      <c r="T216" s="38"/>
      <c r="U216" s="38"/>
      <c r="V216" s="38"/>
      <c r="W216" s="38"/>
      <c r="X216" s="38"/>
      <c r="Y216" s="38"/>
      <c r="Z216" s="38"/>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c r="DV216" s="40"/>
      <c r="DW216" s="40"/>
      <c r="DX216" s="40"/>
      <c r="DY216" s="40"/>
      <c r="DZ216" s="40"/>
      <c r="EA216" s="40"/>
      <c r="EB216" s="40"/>
      <c r="EC216" s="40"/>
      <c r="ED216" s="40"/>
      <c r="EE216" s="40"/>
      <c r="EF216" s="40"/>
      <c r="EG216" s="40"/>
      <c r="EH216" s="40"/>
      <c r="EI216" s="40"/>
      <c r="EJ216" s="40"/>
      <c r="EK216" s="40"/>
      <c r="EL216" s="40"/>
      <c r="EM216" s="40"/>
      <c r="EN216" s="40"/>
      <c r="EO216" s="40"/>
      <c r="EP216" s="40"/>
      <c r="EQ216" s="40"/>
      <c r="ER216" s="40"/>
      <c r="ES216" s="40"/>
      <c r="ET216" s="40"/>
      <c r="EU216" s="40"/>
      <c r="EV216" s="40"/>
      <c r="EW216" s="40"/>
      <c r="EX216" s="40"/>
      <c r="EY216" s="40"/>
      <c r="EZ216" s="40"/>
      <c r="FA216" s="40"/>
      <c r="FB216" s="40"/>
      <c r="FC216" s="40"/>
      <c r="FD216" s="40"/>
      <c r="FE216" s="40"/>
      <c r="FF216" s="40"/>
      <c r="FG216" s="40"/>
      <c r="FH216" s="40"/>
      <c r="FI216" s="40"/>
      <c r="FJ216" s="40"/>
      <c r="FK216" s="40"/>
      <c r="FL216" s="40"/>
      <c r="FM216" s="40"/>
      <c r="FN216" s="40"/>
      <c r="FO216" s="40"/>
      <c r="FP216" s="40"/>
      <c r="FQ216" s="40"/>
      <c r="FR216" s="40"/>
      <c r="FS216" s="40"/>
      <c r="FT216" s="40"/>
      <c r="FU216" s="40"/>
      <c r="FV216" s="40"/>
      <c r="FW216" s="40"/>
      <c r="FX216" s="40"/>
      <c r="FY216" s="40"/>
      <c r="FZ216" s="40"/>
      <c r="GA216" s="40"/>
      <c r="GB216" s="40"/>
      <c r="GC216" s="40"/>
      <c r="GD216" s="40"/>
      <c r="GE216" s="40"/>
      <c r="GF216" s="40"/>
      <c r="GG216" s="40"/>
      <c r="GH216" s="40"/>
      <c r="GI216" s="40"/>
      <c r="GJ216" s="40"/>
      <c r="GK216" s="40"/>
      <c r="GL216" s="40"/>
      <c r="GM216" s="40"/>
      <c r="GN216" s="40"/>
      <c r="GO216" s="40"/>
      <c r="GP216" s="40"/>
      <c r="GQ216" s="40"/>
      <c r="GR216" s="40"/>
      <c r="GS216" s="40"/>
      <c r="GT216" s="40"/>
      <c r="GU216" s="40"/>
      <c r="GV216" s="40"/>
      <c r="GW216" s="40"/>
    </row>
    <row r="217" spans="7:205" ht="20.100000000000001" customHeight="1">
      <c r="G217" s="38"/>
      <c r="H217" s="38"/>
      <c r="I217" s="38"/>
      <c r="J217" s="38"/>
      <c r="K217" s="38"/>
      <c r="L217" s="38"/>
      <c r="M217" s="38"/>
      <c r="N217" s="38"/>
      <c r="O217" s="38"/>
      <c r="P217" s="38"/>
      <c r="Q217" s="38"/>
      <c r="R217" s="38"/>
      <c r="S217" s="38"/>
      <c r="T217" s="38"/>
      <c r="U217" s="38"/>
      <c r="V217" s="38"/>
      <c r="W217" s="38"/>
      <c r="X217" s="38"/>
      <c r="Y217" s="38"/>
      <c r="Z217" s="38"/>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c r="DV217" s="40"/>
      <c r="DW217" s="40"/>
      <c r="DX217" s="40"/>
      <c r="DY217" s="40"/>
      <c r="DZ217" s="40"/>
      <c r="EA217" s="40"/>
      <c r="EB217" s="40"/>
      <c r="EC217" s="40"/>
      <c r="ED217" s="40"/>
      <c r="EE217" s="40"/>
      <c r="EF217" s="40"/>
      <c r="EG217" s="40"/>
      <c r="EH217" s="40"/>
      <c r="EI217" s="40"/>
      <c r="EJ217" s="40"/>
      <c r="EK217" s="40"/>
      <c r="EL217" s="40"/>
      <c r="EM217" s="40"/>
      <c r="EN217" s="40"/>
      <c r="EO217" s="40"/>
      <c r="EP217" s="40"/>
      <c r="EQ217" s="40"/>
      <c r="ER217" s="40"/>
      <c r="ES217" s="40"/>
      <c r="ET217" s="40"/>
      <c r="EU217" s="40"/>
      <c r="EV217" s="40"/>
      <c r="EW217" s="40"/>
      <c r="EX217" s="40"/>
      <c r="EY217" s="40"/>
      <c r="EZ217" s="40"/>
      <c r="FA217" s="40"/>
      <c r="FB217" s="40"/>
      <c r="FC217" s="40"/>
      <c r="FD217" s="40"/>
      <c r="FE217" s="40"/>
      <c r="FF217" s="40"/>
      <c r="FG217" s="40"/>
      <c r="FH217" s="40"/>
      <c r="FI217" s="40"/>
      <c r="FJ217" s="40"/>
      <c r="FK217" s="40"/>
      <c r="FL217" s="40"/>
      <c r="FM217" s="40"/>
      <c r="FN217" s="40"/>
      <c r="FO217" s="40"/>
      <c r="FP217" s="40"/>
      <c r="FQ217" s="40"/>
      <c r="FR217" s="40"/>
      <c r="FS217" s="40"/>
      <c r="FT217" s="40"/>
      <c r="FU217" s="40"/>
      <c r="FV217" s="40"/>
      <c r="FW217" s="40"/>
      <c r="FX217" s="40"/>
      <c r="FY217" s="40"/>
      <c r="FZ217" s="40"/>
      <c r="GA217" s="40"/>
      <c r="GB217" s="40"/>
      <c r="GC217" s="40"/>
      <c r="GD217" s="40"/>
      <c r="GE217" s="40"/>
      <c r="GF217" s="40"/>
      <c r="GG217" s="40"/>
      <c r="GH217" s="40"/>
      <c r="GI217" s="40"/>
      <c r="GJ217" s="40"/>
      <c r="GK217" s="40"/>
      <c r="GL217" s="40"/>
      <c r="GM217" s="40"/>
      <c r="GN217" s="40"/>
      <c r="GO217" s="40"/>
      <c r="GP217" s="40"/>
      <c r="GQ217" s="40"/>
      <c r="GR217" s="40"/>
      <c r="GS217" s="40"/>
      <c r="GT217" s="40"/>
      <c r="GU217" s="40"/>
      <c r="GV217" s="40"/>
      <c r="GW217" s="40"/>
    </row>
    <row r="218" spans="7:205" ht="20.100000000000001" customHeight="1">
      <c r="G218" s="38"/>
      <c r="H218" s="38"/>
      <c r="I218" s="38"/>
      <c r="J218" s="38"/>
      <c r="K218" s="38"/>
      <c r="L218" s="38"/>
      <c r="M218" s="38"/>
      <c r="N218" s="38"/>
      <c r="O218" s="38"/>
      <c r="P218" s="38"/>
      <c r="Q218" s="38"/>
      <c r="R218" s="38"/>
      <c r="S218" s="38"/>
      <c r="T218" s="38"/>
      <c r="U218" s="38"/>
      <c r="V218" s="38"/>
      <c r="W218" s="38"/>
      <c r="X218" s="38"/>
      <c r="Y218" s="38"/>
      <c r="Z218" s="38"/>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c r="DV218" s="40"/>
      <c r="DW218" s="40"/>
      <c r="DX218" s="40"/>
      <c r="DY218" s="40"/>
      <c r="DZ218" s="40"/>
      <c r="EA218" s="40"/>
      <c r="EB218" s="40"/>
      <c r="EC218" s="40"/>
      <c r="ED218" s="40"/>
      <c r="EE218" s="40"/>
      <c r="EF218" s="40"/>
      <c r="EG218" s="40"/>
      <c r="EH218" s="40"/>
      <c r="EI218" s="40"/>
      <c r="EJ218" s="40"/>
      <c r="EK218" s="40"/>
      <c r="EL218" s="40"/>
      <c r="EM218" s="40"/>
      <c r="EN218" s="40"/>
      <c r="EO218" s="40"/>
      <c r="EP218" s="40"/>
      <c r="EQ218" s="40"/>
      <c r="ER218" s="40"/>
      <c r="ES218" s="40"/>
      <c r="ET218" s="40"/>
      <c r="EU218" s="40"/>
      <c r="EV218" s="40"/>
      <c r="EW218" s="40"/>
      <c r="EX218" s="40"/>
      <c r="EY218" s="40"/>
      <c r="EZ218" s="40"/>
      <c r="FA218" s="40"/>
      <c r="FB218" s="40"/>
      <c r="FC218" s="40"/>
      <c r="FD218" s="40"/>
      <c r="FE218" s="40"/>
      <c r="FF218" s="40"/>
      <c r="FG218" s="40"/>
      <c r="FH218" s="40"/>
      <c r="FI218" s="40"/>
      <c r="FJ218" s="40"/>
      <c r="FK218" s="40"/>
      <c r="FL218" s="40"/>
      <c r="FM218" s="40"/>
      <c r="FN218" s="40"/>
      <c r="FO218" s="40"/>
      <c r="FP218" s="40"/>
      <c r="FQ218" s="40"/>
      <c r="FR218" s="40"/>
      <c r="FS218" s="40"/>
      <c r="FT218" s="40"/>
      <c r="FU218" s="40"/>
      <c r="FV218" s="40"/>
      <c r="FW218" s="40"/>
      <c r="FX218" s="40"/>
      <c r="FY218" s="40"/>
      <c r="FZ218" s="40"/>
      <c r="GA218" s="40"/>
      <c r="GB218" s="40"/>
      <c r="GC218" s="40"/>
      <c r="GD218" s="40"/>
      <c r="GE218" s="40"/>
      <c r="GF218" s="40"/>
      <c r="GG218" s="40"/>
      <c r="GH218" s="40"/>
      <c r="GI218" s="40"/>
      <c r="GJ218" s="40"/>
      <c r="GK218" s="40"/>
      <c r="GL218" s="40"/>
      <c r="GM218" s="40"/>
      <c r="GN218" s="40"/>
      <c r="GO218" s="40"/>
      <c r="GP218" s="40"/>
      <c r="GQ218" s="40"/>
      <c r="GR218" s="40"/>
      <c r="GS218" s="40"/>
      <c r="GT218" s="40"/>
      <c r="GU218" s="40"/>
      <c r="GV218" s="40"/>
      <c r="GW218" s="40"/>
    </row>
    <row r="219" spans="7:205" ht="20.100000000000001" customHeight="1">
      <c r="G219" s="38"/>
      <c r="H219" s="38"/>
      <c r="I219" s="38"/>
      <c r="J219" s="38"/>
      <c r="K219" s="38"/>
      <c r="L219" s="38"/>
      <c r="M219" s="38"/>
      <c r="N219" s="38"/>
      <c r="O219" s="38"/>
      <c r="P219" s="38"/>
      <c r="Q219" s="38"/>
      <c r="R219" s="38"/>
      <c r="S219" s="38"/>
      <c r="T219" s="38"/>
      <c r="U219" s="38"/>
      <c r="V219" s="38"/>
      <c r="W219" s="38"/>
      <c r="X219" s="38"/>
      <c r="Y219" s="38"/>
      <c r="Z219" s="38"/>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c r="DV219" s="40"/>
      <c r="DW219" s="40"/>
      <c r="DX219" s="40"/>
      <c r="DY219" s="40"/>
      <c r="DZ219" s="40"/>
      <c r="EA219" s="40"/>
      <c r="EB219" s="40"/>
      <c r="EC219" s="40"/>
      <c r="ED219" s="40"/>
      <c r="EE219" s="40"/>
      <c r="EF219" s="40"/>
      <c r="EG219" s="40"/>
      <c r="EH219" s="40"/>
      <c r="EI219" s="40"/>
      <c r="EJ219" s="40"/>
      <c r="EK219" s="40"/>
      <c r="EL219" s="40"/>
      <c r="EM219" s="40"/>
      <c r="EN219" s="40"/>
      <c r="EO219" s="40"/>
      <c r="EP219" s="40"/>
      <c r="EQ219" s="40"/>
      <c r="ER219" s="40"/>
      <c r="ES219" s="40"/>
      <c r="ET219" s="40"/>
      <c r="EU219" s="40"/>
      <c r="EV219" s="40"/>
      <c r="EW219" s="40"/>
      <c r="EX219" s="40"/>
      <c r="EY219" s="40"/>
      <c r="EZ219" s="40"/>
      <c r="FA219" s="40"/>
      <c r="FB219" s="40"/>
      <c r="FC219" s="40"/>
      <c r="FD219" s="40"/>
      <c r="FE219" s="40"/>
      <c r="FF219" s="40"/>
      <c r="FG219" s="40"/>
      <c r="FH219" s="40"/>
      <c r="FI219" s="40"/>
      <c r="FJ219" s="40"/>
      <c r="FK219" s="40"/>
      <c r="FL219" s="40"/>
      <c r="FM219" s="40"/>
      <c r="FN219" s="40"/>
      <c r="FO219" s="40"/>
      <c r="FP219" s="40"/>
      <c r="FQ219" s="40"/>
      <c r="FR219" s="40"/>
      <c r="FS219" s="40"/>
      <c r="FT219" s="40"/>
      <c r="FU219" s="40"/>
      <c r="FV219" s="40"/>
      <c r="FW219" s="40"/>
      <c r="FX219" s="40"/>
      <c r="FY219" s="40"/>
      <c r="FZ219" s="40"/>
      <c r="GA219" s="40"/>
      <c r="GB219" s="40"/>
      <c r="GC219" s="40"/>
      <c r="GD219" s="40"/>
      <c r="GE219" s="40"/>
      <c r="GF219" s="40"/>
      <c r="GG219" s="40"/>
      <c r="GH219" s="40"/>
      <c r="GI219" s="40"/>
      <c r="GJ219" s="40"/>
      <c r="GK219" s="40"/>
      <c r="GL219" s="40"/>
      <c r="GM219" s="40"/>
      <c r="GN219" s="40"/>
      <c r="GO219" s="40"/>
      <c r="GP219" s="40"/>
      <c r="GQ219" s="40"/>
      <c r="GR219" s="40"/>
      <c r="GS219" s="40"/>
      <c r="GT219" s="40"/>
      <c r="GU219" s="40"/>
      <c r="GV219" s="40"/>
      <c r="GW219" s="40"/>
    </row>
    <row r="220" spans="7:205" ht="20.100000000000001" customHeight="1">
      <c r="G220" s="38"/>
      <c r="H220" s="38"/>
      <c r="I220" s="38"/>
      <c r="J220" s="38"/>
      <c r="K220" s="38"/>
      <c r="L220" s="38"/>
      <c r="M220" s="38"/>
      <c r="N220" s="38"/>
      <c r="O220" s="38"/>
      <c r="P220" s="38"/>
      <c r="Q220" s="38"/>
      <c r="R220" s="38"/>
      <c r="S220" s="38"/>
      <c r="T220" s="38"/>
      <c r="U220" s="38"/>
      <c r="V220" s="38"/>
      <c r="W220" s="38"/>
      <c r="X220" s="38"/>
      <c r="Y220" s="38"/>
      <c r="Z220" s="38"/>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c r="DV220" s="40"/>
      <c r="DW220" s="40"/>
      <c r="DX220" s="40"/>
      <c r="DY220" s="40"/>
      <c r="DZ220" s="40"/>
      <c r="EA220" s="40"/>
      <c r="EB220" s="40"/>
      <c r="EC220" s="40"/>
      <c r="ED220" s="40"/>
      <c r="EE220" s="40"/>
      <c r="EF220" s="40"/>
      <c r="EG220" s="40"/>
      <c r="EH220" s="40"/>
      <c r="EI220" s="40"/>
      <c r="EJ220" s="40"/>
      <c r="EK220" s="40"/>
      <c r="EL220" s="40"/>
      <c r="EM220" s="40"/>
      <c r="EN220" s="40"/>
      <c r="EO220" s="40"/>
      <c r="EP220" s="40"/>
      <c r="EQ220" s="40"/>
      <c r="ER220" s="40"/>
      <c r="ES220" s="40"/>
      <c r="ET220" s="40"/>
      <c r="EU220" s="40"/>
      <c r="EV220" s="40"/>
      <c r="EW220" s="40"/>
      <c r="EX220" s="40"/>
      <c r="EY220" s="40"/>
      <c r="EZ220" s="40"/>
      <c r="FA220" s="40"/>
      <c r="FB220" s="40"/>
      <c r="FC220" s="40"/>
      <c r="FD220" s="40"/>
      <c r="FE220" s="40"/>
      <c r="FF220" s="40"/>
      <c r="FG220" s="40"/>
      <c r="FH220" s="40"/>
      <c r="FI220" s="40"/>
      <c r="FJ220" s="40"/>
      <c r="FK220" s="40"/>
      <c r="FL220" s="40"/>
      <c r="FM220" s="40"/>
      <c r="FN220" s="40"/>
      <c r="FO220" s="40"/>
      <c r="FP220" s="40"/>
      <c r="FQ220" s="40"/>
      <c r="FR220" s="40"/>
      <c r="FS220" s="40"/>
      <c r="FT220" s="40"/>
      <c r="FU220" s="40"/>
      <c r="FV220" s="40"/>
      <c r="FW220" s="40"/>
      <c r="FX220" s="40"/>
      <c r="FY220" s="40"/>
      <c r="FZ220" s="40"/>
      <c r="GA220" s="40"/>
      <c r="GB220" s="40"/>
      <c r="GC220" s="40"/>
      <c r="GD220" s="40"/>
      <c r="GE220" s="40"/>
      <c r="GF220" s="40"/>
      <c r="GG220" s="40"/>
      <c r="GH220" s="40"/>
      <c r="GI220" s="40"/>
      <c r="GJ220" s="40"/>
      <c r="GK220" s="40"/>
      <c r="GL220" s="40"/>
      <c r="GM220" s="40"/>
      <c r="GN220" s="40"/>
      <c r="GO220" s="40"/>
      <c r="GP220" s="40"/>
      <c r="GQ220" s="40"/>
      <c r="GR220" s="40"/>
      <c r="GS220" s="40"/>
      <c r="GT220" s="40"/>
      <c r="GU220" s="40"/>
      <c r="GV220" s="40"/>
      <c r="GW220" s="40"/>
    </row>
    <row r="221" spans="7:205" ht="20.100000000000001" customHeight="1">
      <c r="G221" s="38"/>
      <c r="H221" s="38"/>
      <c r="I221" s="38"/>
      <c r="J221" s="38"/>
      <c r="K221" s="38"/>
      <c r="L221" s="38"/>
      <c r="M221" s="38"/>
      <c r="N221" s="38"/>
      <c r="O221" s="38"/>
      <c r="P221" s="38"/>
      <c r="Q221" s="38"/>
      <c r="R221" s="38"/>
      <c r="S221" s="38"/>
      <c r="T221" s="38"/>
      <c r="U221" s="38"/>
      <c r="V221" s="38"/>
      <c r="W221" s="38"/>
      <c r="X221" s="38"/>
      <c r="Y221" s="38"/>
      <c r="Z221" s="38"/>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c r="DV221" s="40"/>
      <c r="DW221" s="40"/>
      <c r="DX221" s="40"/>
      <c r="DY221" s="40"/>
      <c r="DZ221" s="40"/>
      <c r="EA221" s="40"/>
      <c r="EB221" s="40"/>
      <c r="EC221" s="40"/>
      <c r="ED221" s="40"/>
      <c r="EE221" s="40"/>
      <c r="EF221" s="40"/>
      <c r="EG221" s="40"/>
      <c r="EH221" s="40"/>
      <c r="EI221" s="40"/>
      <c r="EJ221" s="40"/>
      <c r="EK221" s="40"/>
      <c r="EL221" s="40"/>
      <c r="EM221" s="40"/>
      <c r="EN221" s="40"/>
      <c r="EO221" s="40"/>
      <c r="EP221" s="40"/>
      <c r="EQ221" s="40"/>
      <c r="ER221" s="40"/>
      <c r="ES221" s="40"/>
      <c r="ET221" s="40"/>
      <c r="EU221" s="40"/>
      <c r="EV221" s="40"/>
      <c r="EW221" s="40"/>
      <c r="EX221" s="40"/>
      <c r="EY221" s="40"/>
      <c r="EZ221" s="40"/>
      <c r="FA221" s="40"/>
      <c r="FB221" s="40"/>
      <c r="FC221" s="40"/>
      <c r="FD221" s="40"/>
      <c r="FE221" s="40"/>
      <c r="FF221" s="40"/>
      <c r="FG221" s="40"/>
      <c r="FH221" s="40"/>
      <c r="FI221" s="40"/>
      <c r="FJ221" s="40"/>
      <c r="FK221" s="40"/>
      <c r="FL221" s="40"/>
      <c r="FM221" s="40"/>
      <c r="FN221" s="40"/>
      <c r="FO221" s="40"/>
      <c r="FP221" s="40"/>
      <c r="FQ221" s="40"/>
      <c r="FR221" s="40"/>
      <c r="FS221" s="40"/>
      <c r="FT221" s="40"/>
      <c r="FU221" s="40"/>
      <c r="FV221" s="40"/>
      <c r="FW221" s="40"/>
      <c r="FX221" s="40"/>
      <c r="FY221" s="40"/>
      <c r="FZ221" s="40"/>
      <c r="GA221" s="40"/>
      <c r="GB221" s="40"/>
      <c r="GC221" s="40"/>
      <c r="GD221" s="40"/>
      <c r="GE221" s="40"/>
      <c r="GF221" s="40"/>
      <c r="GG221" s="40"/>
      <c r="GH221" s="40"/>
      <c r="GI221" s="40"/>
      <c r="GJ221" s="40"/>
      <c r="GK221" s="40"/>
      <c r="GL221" s="40"/>
      <c r="GM221" s="40"/>
      <c r="GN221" s="40"/>
      <c r="GO221" s="40"/>
      <c r="GP221" s="40"/>
      <c r="GQ221" s="40"/>
      <c r="GR221" s="40"/>
      <c r="GS221" s="40"/>
      <c r="GT221" s="40"/>
      <c r="GU221" s="40"/>
      <c r="GV221" s="40"/>
      <c r="GW221" s="40"/>
    </row>
    <row r="222" spans="7:205" ht="20.100000000000001" customHeight="1">
      <c r="G222" s="38"/>
      <c r="H222" s="38"/>
      <c r="I222" s="38"/>
      <c r="J222" s="38"/>
      <c r="K222" s="38"/>
      <c r="L222" s="38"/>
      <c r="M222" s="38"/>
      <c r="N222" s="38"/>
      <c r="O222" s="38"/>
      <c r="P222" s="38"/>
      <c r="Q222" s="38"/>
      <c r="R222" s="38"/>
      <c r="S222" s="38"/>
      <c r="T222" s="38"/>
      <c r="U222" s="38"/>
      <c r="V222" s="38"/>
      <c r="W222" s="38"/>
      <c r="X222" s="38"/>
      <c r="Y222" s="38"/>
      <c r="Z222" s="38"/>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c r="DV222" s="40"/>
      <c r="DW222" s="40"/>
      <c r="DX222" s="40"/>
      <c r="DY222" s="40"/>
      <c r="DZ222" s="40"/>
      <c r="EA222" s="40"/>
      <c r="EB222" s="40"/>
      <c r="EC222" s="40"/>
      <c r="ED222" s="40"/>
      <c r="EE222" s="40"/>
      <c r="EF222" s="40"/>
      <c r="EG222" s="40"/>
      <c r="EH222" s="40"/>
      <c r="EI222" s="40"/>
      <c r="EJ222" s="40"/>
      <c r="EK222" s="40"/>
      <c r="EL222" s="40"/>
      <c r="EM222" s="40"/>
      <c r="EN222" s="40"/>
      <c r="EO222" s="40"/>
      <c r="EP222" s="40"/>
      <c r="EQ222" s="40"/>
      <c r="ER222" s="40"/>
      <c r="ES222" s="40"/>
      <c r="ET222" s="40"/>
      <c r="EU222" s="40"/>
      <c r="EV222" s="40"/>
      <c r="EW222" s="40"/>
      <c r="EX222" s="40"/>
      <c r="EY222" s="40"/>
      <c r="EZ222" s="40"/>
      <c r="FA222" s="40"/>
      <c r="FB222" s="40"/>
      <c r="FC222" s="40"/>
      <c r="FD222" s="40"/>
      <c r="FE222" s="40"/>
      <c r="FF222" s="40"/>
      <c r="FG222" s="40"/>
      <c r="FH222" s="40"/>
      <c r="FI222" s="40"/>
      <c r="FJ222" s="40"/>
      <c r="FK222" s="40"/>
      <c r="FL222" s="40"/>
      <c r="FM222" s="40"/>
      <c r="FN222" s="40"/>
      <c r="FO222" s="40"/>
      <c r="FP222" s="40"/>
      <c r="FQ222" s="40"/>
      <c r="FR222" s="40"/>
      <c r="FS222" s="40"/>
      <c r="FT222" s="40"/>
      <c r="FU222" s="40"/>
      <c r="FV222" s="40"/>
      <c r="FW222" s="40"/>
      <c r="FX222" s="40"/>
      <c r="FY222" s="40"/>
      <c r="FZ222" s="40"/>
      <c r="GA222" s="40"/>
      <c r="GB222" s="40"/>
      <c r="GC222" s="40"/>
      <c r="GD222" s="40"/>
      <c r="GE222" s="40"/>
      <c r="GF222" s="40"/>
      <c r="GG222" s="40"/>
      <c r="GH222" s="40"/>
      <c r="GI222" s="40"/>
      <c r="GJ222" s="40"/>
      <c r="GK222" s="40"/>
      <c r="GL222" s="40"/>
      <c r="GM222" s="40"/>
      <c r="GN222" s="40"/>
      <c r="GO222" s="40"/>
      <c r="GP222" s="40"/>
      <c r="GQ222" s="40"/>
      <c r="GR222" s="40"/>
      <c r="GS222" s="40"/>
      <c r="GT222" s="40"/>
      <c r="GU222" s="40"/>
      <c r="GV222" s="40"/>
      <c r="GW222" s="40"/>
    </row>
  </sheetData>
  <sheetProtection algorithmName="SHA-512" hashValue="h7eSdRpq/J+SXly8WO9SlNFpmqdXB4mbzk9uyiliC2YA9yS8kC3RTguiR2nVJKUN0gi0EzU+gQETzJXaL0guxw==" saltValue="L2UO6mcNiVldOR16DslbUA==" spinCount="100000" sheet="1" objects="1" scenarios="1"/>
  <mergeCells count="3">
    <mergeCell ref="B2:F2"/>
    <mergeCell ref="B4:F4"/>
    <mergeCell ref="B26:E27"/>
  </mergeCells>
  <hyperlinks>
    <hyperlink ref="B18" location="'2'!A1" tooltip="Reken zelf!" display="} Klik hier" xr:uid="{CB3970B6-2192-402A-9F08-8EFFE5332E22}"/>
    <hyperlink ref="F21" r:id="rId1" tooltip="Stel uw vraag aan de redactie" xr:uid="{50DB29D7-F610-4910-8BF5-FE5D036980A3}"/>
  </hyperlinks>
  <pageMargins left="0.75" right="0.75" top="1" bottom="1" header="0.5" footer="0.5"/>
  <pageSetup paperSize="9" orientation="portrait" r:id="rId2"/>
  <headerFooter alignWithMargins="0">
    <oddHeader>&amp;C&amp;Z&amp;F</oddHeader>
    <oddFooter>&amp;C&amp;P/&amp;N</odd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79998168889431442"/>
    <pageSetUpPr autoPageBreaks="0"/>
  </sheetPr>
  <dimension ref="A1:AM119"/>
  <sheetViews>
    <sheetView showGridLines="0" showRowColHeaders="0" zoomScaleNormal="100" workbookViewId="0">
      <selection activeCell="S2" sqref="S2"/>
    </sheetView>
  </sheetViews>
  <sheetFormatPr defaultColWidth="9.140625" defaultRowHeight="15.95" customHeight="1"/>
  <cols>
    <col min="1" max="1" width="5.7109375" style="8" customWidth="1"/>
    <col min="2" max="2" width="26.7109375" style="8" customWidth="1"/>
    <col min="3" max="17" width="8.28515625" style="8" customWidth="1"/>
    <col min="18" max="23" width="5.7109375" style="8" customWidth="1"/>
    <col min="24" max="24" width="19.7109375" style="8" hidden="1" customWidth="1"/>
    <col min="25" max="27" width="7.28515625" style="8" hidden="1" customWidth="1"/>
    <col min="28" max="39" width="8.28515625" style="8" hidden="1" customWidth="1"/>
    <col min="40" max="16384" width="9.140625" style="8"/>
  </cols>
  <sheetData>
    <row r="1" spans="2:39" ht="15.95" customHeight="1" thickBot="1"/>
    <row r="2" spans="2:39" ht="30" customHeight="1" thickBot="1">
      <c r="B2" s="379" t="s">
        <v>105</v>
      </c>
      <c r="C2" s="379"/>
      <c r="D2" s="379"/>
      <c r="E2" s="379"/>
      <c r="F2" s="379"/>
      <c r="G2" s="379"/>
      <c r="H2" s="379"/>
      <c r="I2" s="379"/>
      <c r="J2" s="379"/>
      <c r="K2" s="379"/>
      <c r="L2" s="379"/>
      <c r="M2" s="379"/>
      <c r="N2" s="379"/>
      <c r="O2" s="379"/>
      <c r="P2" s="379"/>
      <c r="Q2" s="379"/>
      <c r="S2" s="2" t="s">
        <v>0</v>
      </c>
      <c r="T2" s="3" t="s">
        <v>1</v>
      </c>
      <c r="U2" s="4" t="s">
        <v>2</v>
      </c>
      <c r="V2" s="4" t="s">
        <v>3</v>
      </c>
    </row>
    <row r="3" spans="2:39" ht="15.95" customHeight="1">
      <c r="B3" s="1"/>
      <c r="C3" s="1"/>
      <c r="D3" s="1"/>
      <c r="E3" s="1"/>
      <c r="F3" s="1"/>
      <c r="G3" s="1"/>
      <c r="H3" s="1"/>
      <c r="I3" s="1"/>
      <c r="J3" s="1"/>
      <c r="K3" s="1"/>
      <c r="L3" s="1"/>
      <c r="M3" s="1"/>
      <c r="N3" s="1"/>
      <c r="O3" s="1"/>
      <c r="P3" s="1"/>
      <c r="Q3" s="340" t="s">
        <v>20</v>
      </c>
      <c r="S3" s="5"/>
      <c r="T3" s="5"/>
      <c r="U3" s="5"/>
      <c r="V3" s="5"/>
    </row>
    <row r="4" spans="2:39" ht="15.75" customHeight="1">
      <c r="B4" s="342" t="s">
        <v>18</v>
      </c>
      <c r="C4" s="14"/>
      <c r="D4" s="14"/>
      <c r="E4" s="14"/>
      <c r="F4" s="14"/>
      <c r="G4" s="14"/>
      <c r="H4" s="14"/>
      <c r="I4" s="14"/>
      <c r="J4" s="14"/>
      <c r="K4" s="14"/>
      <c r="L4" s="14"/>
      <c r="M4" s="14"/>
      <c r="N4" s="14"/>
      <c r="O4" s="14"/>
      <c r="P4" s="14"/>
      <c r="S4" s="6"/>
      <c r="T4" s="6"/>
      <c r="U4" s="6"/>
      <c r="V4" s="7"/>
    </row>
    <row r="5" spans="2:39" ht="15.95" customHeight="1">
      <c r="B5" s="13" t="s">
        <v>106</v>
      </c>
      <c r="C5" s="13"/>
      <c r="D5" s="13"/>
      <c r="E5" s="13"/>
      <c r="F5" s="13"/>
      <c r="G5" s="13"/>
      <c r="H5" s="13"/>
      <c r="I5" s="13"/>
      <c r="J5" s="13"/>
      <c r="K5" s="13"/>
      <c r="L5" s="13"/>
      <c r="N5" s="389" t="s">
        <v>128</v>
      </c>
      <c r="O5" s="390"/>
      <c r="P5" s="390"/>
      <c r="Q5" s="391"/>
      <c r="R5" s="9"/>
      <c r="S5" s="6"/>
      <c r="T5" s="6"/>
      <c r="U5" s="6"/>
      <c r="V5" s="7"/>
    </row>
    <row r="6" spans="2:39" ht="15.95" customHeight="1">
      <c r="B6" s="148" t="s">
        <v>6</v>
      </c>
      <c r="C6" s="17"/>
      <c r="D6" s="17"/>
      <c r="E6" s="17"/>
      <c r="F6" s="17"/>
      <c r="G6" s="17"/>
      <c r="H6" s="17"/>
      <c r="I6" s="17"/>
      <c r="J6" s="17"/>
      <c r="K6" s="17"/>
      <c r="L6" s="17"/>
      <c r="N6" s="392">
        <v>100</v>
      </c>
      <c r="O6" s="393"/>
      <c r="P6" s="393"/>
      <c r="Q6" s="394"/>
      <c r="R6" s="11"/>
      <c r="S6" s="6"/>
      <c r="T6" s="6"/>
      <c r="U6" s="6"/>
      <c r="V6" s="7"/>
    </row>
    <row r="7" spans="2:39" ht="15.95" customHeight="1">
      <c r="B7" s="10" t="s">
        <v>4</v>
      </c>
      <c r="C7" s="10"/>
      <c r="D7" s="10"/>
      <c r="E7" s="10"/>
      <c r="F7" s="10"/>
      <c r="G7" s="10"/>
      <c r="H7" s="10"/>
      <c r="I7" s="10"/>
      <c r="J7" s="10"/>
      <c r="K7" s="10"/>
      <c r="L7" s="10"/>
      <c r="M7" s="395"/>
      <c r="N7" s="396"/>
      <c r="O7" s="396"/>
      <c r="P7" s="396"/>
      <c r="Q7" s="397"/>
      <c r="S7" s="12" t="s">
        <v>1</v>
      </c>
      <c r="T7" s="6"/>
      <c r="U7" s="6"/>
      <c r="V7" s="7"/>
    </row>
    <row r="8" spans="2:39" ht="15.95" customHeight="1">
      <c r="Q8" s="339" t="str">
        <f>IF(OR(calc!B7=3,calc!B7=6),"Voor een valse hybride (zie i), aangekocht vanaf 1/1/2018, vult u de uitstoot in van de niet-hybride tegenhanger",IF(AND(coot&gt;0,calc!B7=7),"Voor elektrische voertuigen moet de uitstoot nul zijn",""))</f>
        <v/>
      </c>
      <c r="R8" s="11"/>
      <c r="S8" s="6"/>
      <c r="T8" s="6"/>
      <c r="U8" s="6"/>
      <c r="V8" s="7"/>
    </row>
    <row r="9" spans="2:39" ht="15.75" customHeight="1">
      <c r="B9" s="342" t="s">
        <v>19</v>
      </c>
      <c r="C9" s="14"/>
      <c r="D9" s="14"/>
      <c r="E9" s="14"/>
      <c r="F9" s="14"/>
      <c r="G9" s="14"/>
      <c r="H9" s="14"/>
      <c r="I9" s="14"/>
      <c r="J9" s="14"/>
      <c r="K9" s="14"/>
      <c r="L9" s="14"/>
      <c r="M9" s="14"/>
      <c r="N9" s="14"/>
      <c r="O9" s="14"/>
      <c r="P9" s="14"/>
      <c r="R9" s="11"/>
      <c r="S9" s="6"/>
      <c r="T9" s="6"/>
      <c r="U9" s="6"/>
      <c r="V9" s="7"/>
      <c r="X9" s="14" t="s">
        <v>19</v>
      </c>
      <c r="Y9" s="14"/>
      <c r="Z9" s="14"/>
      <c r="AA9" s="14"/>
      <c r="AB9" s="14"/>
      <c r="AC9" s="14"/>
      <c r="AD9" s="14"/>
      <c r="AE9" s="14"/>
      <c r="AF9" s="14"/>
      <c r="AG9" s="14"/>
      <c r="AH9" s="14"/>
      <c r="AI9" s="14"/>
      <c r="AJ9" s="14"/>
      <c r="AK9" s="14"/>
      <c r="AL9" s="14"/>
    </row>
    <row r="10" spans="2:39" ht="15.95" customHeight="1">
      <c r="B10" s="344" t="s">
        <v>25</v>
      </c>
      <c r="C10" s="380" t="s">
        <v>46</v>
      </c>
      <c r="D10" s="380"/>
      <c r="E10" s="380"/>
      <c r="F10" s="380"/>
      <c r="G10" s="380"/>
      <c r="H10" s="380"/>
      <c r="I10" s="380"/>
      <c r="J10" s="380"/>
      <c r="K10" s="380"/>
      <c r="L10" s="380"/>
      <c r="M10" s="380"/>
      <c r="N10" s="380"/>
      <c r="O10" s="380"/>
      <c r="P10" s="380"/>
      <c r="Q10" s="380"/>
      <c r="S10" s="6"/>
      <c r="T10" s="6"/>
      <c r="U10" s="6"/>
      <c r="V10" s="7"/>
      <c r="X10" s="71" t="s">
        <v>25</v>
      </c>
      <c r="Y10" s="399" t="s">
        <v>46</v>
      </c>
      <c r="Z10" s="399"/>
      <c r="AA10" s="399"/>
      <c r="AB10" s="399"/>
      <c r="AC10" s="399"/>
      <c r="AD10" s="399"/>
      <c r="AE10" s="399"/>
      <c r="AF10" s="399"/>
      <c r="AG10" s="399"/>
      <c r="AH10" s="399"/>
      <c r="AI10" s="399"/>
      <c r="AJ10" s="399"/>
      <c r="AK10" s="399"/>
      <c r="AL10" s="399"/>
      <c r="AM10" s="399"/>
    </row>
    <row r="11" spans="2:39" ht="15.95" customHeight="1">
      <c r="B11" s="347" t="s">
        <v>53</v>
      </c>
      <c r="C11" s="346">
        <v>2017</v>
      </c>
      <c r="D11" s="346">
        <v>2018</v>
      </c>
      <c r="E11" s="346">
        <v>2019</v>
      </c>
      <c r="F11" s="346">
        <v>2020</v>
      </c>
      <c r="G11" s="346">
        <v>2021</v>
      </c>
      <c r="H11" s="346">
        <v>2022</v>
      </c>
      <c r="I11" s="346">
        <v>2023</v>
      </c>
      <c r="J11" s="346">
        <v>2024</v>
      </c>
      <c r="K11" s="346">
        <v>2025</v>
      </c>
      <c r="L11" s="346">
        <v>2026</v>
      </c>
      <c r="M11" s="346">
        <v>2027</v>
      </c>
      <c r="N11" s="346">
        <v>2028</v>
      </c>
      <c r="O11" s="346">
        <v>2029</v>
      </c>
      <c r="P11" s="346">
        <v>2030</v>
      </c>
      <c r="Q11" s="346">
        <v>2031</v>
      </c>
      <c r="S11" s="6"/>
      <c r="T11" s="6"/>
      <c r="U11" s="6"/>
      <c r="V11" s="7"/>
      <c r="X11" s="73" t="s">
        <v>53</v>
      </c>
      <c r="Y11" s="74">
        <v>2017</v>
      </c>
      <c r="Z11" s="74">
        <v>2018</v>
      </c>
      <c r="AA11" s="74">
        <v>2019</v>
      </c>
      <c r="AB11" s="74">
        <v>2020</v>
      </c>
      <c r="AC11" s="74">
        <v>2021</v>
      </c>
      <c r="AD11" s="74">
        <v>2022</v>
      </c>
      <c r="AE11" s="74">
        <v>2023</v>
      </c>
      <c r="AF11" s="74">
        <v>2024</v>
      </c>
      <c r="AG11" s="74">
        <v>2025</v>
      </c>
      <c r="AH11" s="74">
        <v>2026</v>
      </c>
      <c r="AI11" s="74">
        <v>2027</v>
      </c>
      <c r="AJ11" s="74">
        <v>2028</v>
      </c>
      <c r="AK11" s="74">
        <v>2029</v>
      </c>
      <c r="AL11" s="74">
        <v>2030</v>
      </c>
      <c r="AM11" s="74">
        <v>2031</v>
      </c>
    </row>
    <row r="12" spans="2:39" ht="15.95" customHeight="1">
      <c r="B12" s="348">
        <v>2017</v>
      </c>
      <c r="C12" s="259">
        <f>+calc!$I$25</f>
        <v>0.9</v>
      </c>
      <c r="D12" s="260">
        <f>+calc!$I$25</f>
        <v>0.9</v>
      </c>
      <c r="E12" s="260">
        <f>+calc!$I$25</f>
        <v>0.9</v>
      </c>
      <c r="F12" s="261">
        <f>+calc!$D$35</f>
        <v>0.72499999999999998</v>
      </c>
      <c r="G12" s="261">
        <f>+calc!$D$35</f>
        <v>0.72499999999999998</v>
      </c>
      <c r="H12" s="261">
        <f>+calc!$D$35</f>
        <v>0.72499999999999998</v>
      </c>
      <c r="I12" s="261">
        <f>+calc!$D$35</f>
        <v>0.72499999999999998</v>
      </c>
      <c r="J12" s="261">
        <f>+calc!$D$35</f>
        <v>0.72499999999999998</v>
      </c>
      <c r="K12" s="261">
        <f>+calc!$D$35</f>
        <v>0.72499999999999998</v>
      </c>
      <c r="L12" s="261">
        <f>+calc!$D$35</f>
        <v>0.72499999999999998</v>
      </c>
      <c r="M12" s="261">
        <f>+calc!$D$35</f>
        <v>0.72499999999999998</v>
      </c>
      <c r="N12" s="261">
        <f>+calc!$D$35</f>
        <v>0.72499999999999998</v>
      </c>
      <c r="O12" s="261">
        <f>+calc!$D$35</f>
        <v>0.72499999999999998</v>
      </c>
      <c r="P12" s="261">
        <f>+calc!$D$35</f>
        <v>0.72499999999999998</v>
      </c>
      <c r="Q12" s="261">
        <f>+calc!$D$35</f>
        <v>0.72499999999999998</v>
      </c>
      <c r="S12" s="6"/>
      <c r="T12" s="6"/>
      <c r="U12" s="6"/>
      <c r="V12" s="7"/>
      <c r="X12" s="75">
        <v>2017</v>
      </c>
      <c r="Y12" s="259">
        <f>+calc1!$I$25</f>
        <v>0.8</v>
      </c>
      <c r="Z12" s="260">
        <f>+calc1!$I$25</f>
        <v>0.8</v>
      </c>
      <c r="AA12" s="260">
        <f>+calc1!$I$25</f>
        <v>0.8</v>
      </c>
      <c r="AB12" s="261">
        <f>+calc1!$D$35</f>
        <v>0.63</v>
      </c>
      <c r="AC12" s="261">
        <f>+calc1!$D$35</f>
        <v>0.63</v>
      </c>
      <c r="AD12" s="261">
        <f>+calc1!$D$35</f>
        <v>0.63</v>
      </c>
      <c r="AE12" s="261">
        <f>+calc1!$D$35</f>
        <v>0.63</v>
      </c>
      <c r="AF12" s="261">
        <f>+calc1!$D$35</f>
        <v>0.63</v>
      </c>
      <c r="AG12" s="261">
        <f>+calc1!$D$35</f>
        <v>0.63</v>
      </c>
      <c r="AH12" s="261">
        <f>+calc1!$D$35</f>
        <v>0.63</v>
      </c>
      <c r="AI12" s="261">
        <f>+calc1!$D$35</f>
        <v>0.63</v>
      </c>
      <c r="AJ12" s="261">
        <f>+calc1!$D$35</f>
        <v>0.63</v>
      </c>
      <c r="AK12" s="261">
        <f>+calc1!$D$35</f>
        <v>0.63</v>
      </c>
      <c r="AL12" s="261">
        <f>+calc1!$D$35</f>
        <v>0.63</v>
      </c>
      <c r="AM12" s="261">
        <f>+calc1!$D$35</f>
        <v>0.63</v>
      </c>
    </row>
    <row r="13" spans="2:39" ht="15.95" customHeight="1">
      <c r="B13" s="348">
        <v>2018</v>
      </c>
      <c r="C13" s="262" t="s">
        <v>14</v>
      </c>
      <c r="D13" s="263">
        <f>+calc!$I$25</f>
        <v>0.9</v>
      </c>
      <c r="E13" s="263">
        <f>+calc!$I$25</f>
        <v>0.9</v>
      </c>
      <c r="F13" s="264">
        <f>+calc!$D$35</f>
        <v>0.72499999999999998</v>
      </c>
      <c r="G13" s="264">
        <f>+calc!$D$35</f>
        <v>0.72499999999999998</v>
      </c>
      <c r="H13" s="264">
        <f>+calc!$D$35</f>
        <v>0.72499999999999998</v>
      </c>
      <c r="I13" s="264">
        <f>+calc!$D$35</f>
        <v>0.72499999999999998</v>
      </c>
      <c r="J13" s="264">
        <f>+calc!$D$35</f>
        <v>0.72499999999999998</v>
      </c>
      <c r="K13" s="264">
        <f>+calc!$D$35</f>
        <v>0.72499999999999998</v>
      </c>
      <c r="L13" s="264">
        <f>+calc!$D$35</f>
        <v>0.72499999999999998</v>
      </c>
      <c r="M13" s="264">
        <f>+calc!$D$35</f>
        <v>0.72499999999999998</v>
      </c>
      <c r="N13" s="264">
        <f>+calc!$D$35</f>
        <v>0.72499999999999998</v>
      </c>
      <c r="O13" s="264">
        <f>+calc!$D$35</f>
        <v>0.72499999999999998</v>
      </c>
      <c r="P13" s="264">
        <f>+calc!$D$35</f>
        <v>0.72499999999999998</v>
      </c>
      <c r="Q13" s="264">
        <f>+calc!$D$35</f>
        <v>0.72499999999999998</v>
      </c>
      <c r="S13" s="6"/>
      <c r="T13" s="6"/>
      <c r="U13" s="6"/>
      <c r="V13" s="7"/>
      <c r="X13" s="75">
        <v>2018</v>
      </c>
      <c r="Y13" s="262" t="s">
        <v>14</v>
      </c>
      <c r="Z13" s="263">
        <f>+calc1!$I$25</f>
        <v>0.8</v>
      </c>
      <c r="AA13" s="263">
        <f>+calc1!$I$25</f>
        <v>0.8</v>
      </c>
      <c r="AB13" s="264">
        <f>+calc1!$D$35</f>
        <v>0.63</v>
      </c>
      <c r="AC13" s="264">
        <f>+calc1!$D$35</f>
        <v>0.63</v>
      </c>
      <c r="AD13" s="264">
        <f>+calc1!$D$35</f>
        <v>0.63</v>
      </c>
      <c r="AE13" s="264">
        <f>+calc1!$D$35</f>
        <v>0.63</v>
      </c>
      <c r="AF13" s="264">
        <f>+calc1!$D$35</f>
        <v>0.63</v>
      </c>
      <c r="AG13" s="264">
        <f>+calc1!$D$35</f>
        <v>0.63</v>
      </c>
      <c r="AH13" s="264">
        <f>+calc1!$D$35</f>
        <v>0.63</v>
      </c>
      <c r="AI13" s="264">
        <f>+calc1!$D$35</f>
        <v>0.63</v>
      </c>
      <c r="AJ13" s="264">
        <f>+calc1!$D$35</f>
        <v>0.63</v>
      </c>
      <c r="AK13" s="264">
        <f>+calc1!$D$35</f>
        <v>0.63</v>
      </c>
      <c r="AL13" s="264">
        <f>+calc1!$D$35</f>
        <v>0.63</v>
      </c>
      <c r="AM13" s="264">
        <f>+calc1!$D$35</f>
        <v>0.63</v>
      </c>
    </row>
    <row r="14" spans="2:39" ht="15.95" customHeight="1">
      <c r="B14" s="348">
        <v>2019</v>
      </c>
      <c r="C14" s="262" t="s">
        <v>14</v>
      </c>
      <c r="D14" s="262" t="s">
        <v>14</v>
      </c>
      <c r="E14" s="263">
        <f>+calc!$I$25</f>
        <v>0.9</v>
      </c>
      <c r="F14" s="264">
        <f>+calc!$D$35</f>
        <v>0.72499999999999998</v>
      </c>
      <c r="G14" s="264">
        <f>+calc!$D$35</f>
        <v>0.72499999999999998</v>
      </c>
      <c r="H14" s="264">
        <f>+calc!$D$35</f>
        <v>0.72499999999999998</v>
      </c>
      <c r="I14" s="264">
        <f>+calc!$D$35</f>
        <v>0.72499999999999998</v>
      </c>
      <c r="J14" s="264">
        <f>+calc!$D$35</f>
        <v>0.72499999999999998</v>
      </c>
      <c r="K14" s="264">
        <f>+calc!$D$35</f>
        <v>0.72499999999999998</v>
      </c>
      <c r="L14" s="264">
        <f>+calc!$D$35</f>
        <v>0.72499999999999998</v>
      </c>
      <c r="M14" s="264">
        <f>+calc!$D$35</f>
        <v>0.72499999999999998</v>
      </c>
      <c r="N14" s="264">
        <f>+calc!$D$35</f>
        <v>0.72499999999999998</v>
      </c>
      <c r="O14" s="264">
        <f>+calc!$D$35</f>
        <v>0.72499999999999998</v>
      </c>
      <c r="P14" s="264">
        <f>+calc!$D$35</f>
        <v>0.72499999999999998</v>
      </c>
      <c r="Q14" s="264">
        <f>+calc!$D$35</f>
        <v>0.72499999999999998</v>
      </c>
      <c r="S14" s="6"/>
      <c r="T14" s="6"/>
      <c r="U14" s="6"/>
      <c r="V14" s="7"/>
      <c r="X14" s="75">
        <v>2019</v>
      </c>
      <c r="Y14" s="262" t="s">
        <v>14</v>
      </c>
      <c r="Z14" s="262" t="s">
        <v>14</v>
      </c>
      <c r="AA14" s="263">
        <f>+calc1!$I$25</f>
        <v>0.8</v>
      </c>
      <c r="AB14" s="264">
        <f>+calc1!$D$35</f>
        <v>0.63</v>
      </c>
      <c r="AC14" s="264">
        <f>+calc1!$D$35</f>
        <v>0.63</v>
      </c>
      <c r="AD14" s="264">
        <f>+calc1!$D$35</f>
        <v>0.63</v>
      </c>
      <c r="AE14" s="264">
        <f>+calc1!$D$35</f>
        <v>0.63</v>
      </c>
      <c r="AF14" s="264">
        <f>+calc1!$D$35</f>
        <v>0.63</v>
      </c>
      <c r="AG14" s="264">
        <f>+calc1!$D$35</f>
        <v>0.63</v>
      </c>
      <c r="AH14" s="264">
        <f>+calc1!$D$35</f>
        <v>0.63</v>
      </c>
      <c r="AI14" s="264">
        <f>+calc1!$D$35</f>
        <v>0.63</v>
      </c>
      <c r="AJ14" s="264">
        <f>+calc1!$D$35</f>
        <v>0.63</v>
      </c>
      <c r="AK14" s="264">
        <f>+calc1!$D$35</f>
        <v>0.63</v>
      </c>
      <c r="AL14" s="264">
        <f>+calc1!$D$35</f>
        <v>0.63</v>
      </c>
      <c r="AM14" s="264">
        <f>+calc1!$D$35</f>
        <v>0.63</v>
      </c>
    </row>
    <row r="15" spans="2:39" ht="15.95" customHeight="1">
      <c r="B15" s="348">
        <v>2020</v>
      </c>
      <c r="C15" s="262" t="s">
        <v>14</v>
      </c>
      <c r="D15" s="262" t="s">
        <v>14</v>
      </c>
      <c r="E15" s="262" t="s">
        <v>14</v>
      </c>
      <c r="F15" s="264">
        <f>+calc!$D$35</f>
        <v>0.72499999999999998</v>
      </c>
      <c r="G15" s="264">
        <f>+calc!$D$35</f>
        <v>0.72499999999999998</v>
      </c>
      <c r="H15" s="264">
        <f>+calc!$D$35</f>
        <v>0.72499999999999998</v>
      </c>
      <c r="I15" s="264">
        <f>+calc!$D$35</f>
        <v>0.72499999999999998</v>
      </c>
      <c r="J15" s="264">
        <f>+calc!$D$35</f>
        <v>0.72499999999999998</v>
      </c>
      <c r="K15" s="264">
        <f>+calc!$D$35</f>
        <v>0.72499999999999998</v>
      </c>
      <c r="L15" s="264">
        <f>+calc!$D$35</f>
        <v>0.72499999999999998</v>
      </c>
      <c r="M15" s="264">
        <f>+calc!$D$35</f>
        <v>0.72499999999999998</v>
      </c>
      <c r="N15" s="264">
        <f>+calc!$D$35</f>
        <v>0.72499999999999998</v>
      </c>
      <c r="O15" s="264">
        <f>+calc!$D$35</f>
        <v>0.72499999999999998</v>
      </c>
      <c r="P15" s="264">
        <f>+calc!$D$35</f>
        <v>0.72499999999999998</v>
      </c>
      <c r="Q15" s="264">
        <f>+calc!$D$35</f>
        <v>0.72499999999999998</v>
      </c>
      <c r="S15" s="6"/>
      <c r="T15" s="6"/>
      <c r="U15" s="6"/>
      <c r="V15" s="7"/>
      <c r="X15" s="75">
        <v>2020</v>
      </c>
      <c r="Y15" s="262" t="s">
        <v>14</v>
      </c>
      <c r="Z15" s="262" t="s">
        <v>14</v>
      </c>
      <c r="AA15" s="262" t="s">
        <v>14</v>
      </c>
      <c r="AB15" s="264">
        <f>+calc1!$D$35</f>
        <v>0.63</v>
      </c>
      <c r="AC15" s="264">
        <f>+calc1!$D$35</f>
        <v>0.63</v>
      </c>
      <c r="AD15" s="264">
        <f>+calc1!$D$35</f>
        <v>0.63</v>
      </c>
      <c r="AE15" s="264">
        <f>+calc1!$D$35</f>
        <v>0.63</v>
      </c>
      <c r="AF15" s="264">
        <f>+calc1!$D$35</f>
        <v>0.63</v>
      </c>
      <c r="AG15" s="264">
        <f>+calc1!$D$35</f>
        <v>0.63</v>
      </c>
      <c r="AH15" s="264">
        <f>+calc1!$D$35</f>
        <v>0.63</v>
      </c>
      <c r="AI15" s="264">
        <f>+calc1!$D$35</f>
        <v>0.63</v>
      </c>
      <c r="AJ15" s="264">
        <f>+calc1!$D$35</f>
        <v>0.63</v>
      </c>
      <c r="AK15" s="264">
        <f>+calc1!$D$35</f>
        <v>0.63</v>
      </c>
      <c r="AL15" s="264">
        <f>+calc1!$D$35</f>
        <v>0.63</v>
      </c>
      <c r="AM15" s="264">
        <f>+calc1!$D$35</f>
        <v>0.63</v>
      </c>
    </row>
    <row r="16" spans="2:39" ht="15.95" customHeight="1">
      <c r="B16" s="348">
        <v>2021</v>
      </c>
      <c r="C16" s="262" t="s">
        <v>14</v>
      </c>
      <c r="D16" s="262" t="s">
        <v>14</v>
      </c>
      <c r="E16" s="262" t="s">
        <v>14</v>
      </c>
      <c r="F16" s="262" t="s">
        <v>14</v>
      </c>
      <c r="G16" s="264">
        <f>+calc!$D$35</f>
        <v>0.72499999999999998</v>
      </c>
      <c r="H16" s="264">
        <f>+calc!$D$35</f>
        <v>0.72499999999999998</v>
      </c>
      <c r="I16" s="264">
        <f>+calc!$D$35</f>
        <v>0.72499999999999998</v>
      </c>
      <c r="J16" s="264">
        <f>+calc!$D$35</f>
        <v>0.72499999999999998</v>
      </c>
      <c r="K16" s="264">
        <f>+calc!$D$35</f>
        <v>0.72499999999999998</v>
      </c>
      <c r="L16" s="264">
        <f>+calc!$D$35</f>
        <v>0.72499999999999998</v>
      </c>
      <c r="M16" s="264">
        <f>+calc!$D$35</f>
        <v>0.72499999999999998</v>
      </c>
      <c r="N16" s="264">
        <f>+calc!$D$35</f>
        <v>0.72499999999999998</v>
      </c>
      <c r="O16" s="264">
        <f>+calc!$D$35</f>
        <v>0.72499999999999998</v>
      </c>
      <c r="P16" s="264">
        <f>+calc!$D$35</f>
        <v>0.72499999999999998</v>
      </c>
      <c r="Q16" s="264">
        <f>+calc!$D$35</f>
        <v>0.72499999999999998</v>
      </c>
      <c r="S16" s="6"/>
      <c r="T16" s="6"/>
      <c r="U16" s="6"/>
      <c r="V16" s="7"/>
      <c r="X16" s="75">
        <v>2021</v>
      </c>
      <c r="Y16" s="262" t="s">
        <v>14</v>
      </c>
      <c r="Z16" s="262" t="s">
        <v>14</v>
      </c>
      <c r="AA16" s="262" t="s">
        <v>14</v>
      </c>
      <c r="AB16" s="262" t="s">
        <v>14</v>
      </c>
      <c r="AC16" s="264">
        <f>+calc1!$D$35</f>
        <v>0.63</v>
      </c>
      <c r="AD16" s="264">
        <f>+calc1!$D$35</f>
        <v>0.63</v>
      </c>
      <c r="AE16" s="264">
        <f>+calc1!$D$35</f>
        <v>0.63</v>
      </c>
      <c r="AF16" s="264">
        <f>+calc1!$D$35</f>
        <v>0.63</v>
      </c>
      <c r="AG16" s="264">
        <f>+calc1!$D$35</f>
        <v>0.63</v>
      </c>
      <c r="AH16" s="264">
        <f>+calc1!$D$35</f>
        <v>0.63</v>
      </c>
      <c r="AI16" s="264">
        <f>+calc1!$D$35</f>
        <v>0.63</v>
      </c>
      <c r="AJ16" s="264">
        <f>+calc1!$D$35</f>
        <v>0.63</v>
      </c>
      <c r="AK16" s="264">
        <f>+calc1!$D$35</f>
        <v>0.63</v>
      </c>
      <c r="AL16" s="264">
        <f>+calc1!$D$35</f>
        <v>0.63</v>
      </c>
      <c r="AM16" s="264">
        <f>+calc1!$D$35</f>
        <v>0.63</v>
      </c>
    </row>
    <row r="17" spans="2:39" ht="15.95" customHeight="1">
      <c r="B17" s="348">
        <v>2022</v>
      </c>
      <c r="C17" s="262" t="s">
        <v>14</v>
      </c>
      <c r="D17" s="262" t="s">
        <v>14</v>
      </c>
      <c r="E17" s="262" t="s">
        <v>14</v>
      </c>
      <c r="F17" s="262" t="s">
        <v>14</v>
      </c>
      <c r="G17" s="262" t="s">
        <v>14</v>
      </c>
      <c r="H17" s="264">
        <f>+calc!$D$35</f>
        <v>0.72499999999999998</v>
      </c>
      <c r="I17" s="264">
        <f>+calc!$D$35</f>
        <v>0.72499999999999998</v>
      </c>
      <c r="J17" s="264">
        <f>+calc!$D$35</f>
        <v>0.72499999999999998</v>
      </c>
      <c r="K17" s="264">
        <f>+calc!$D$35</f>
        <v>0.72499999999999998</v>
      </c>
      <c r="L17" s="264">
        <f>+calc!$D$35</f>
        <v>0.72499999999999998</v>
      </c>
      <c r="M17" s="264">
        <f>+calc!$D$35</f>
        <v>0.72499999999999998</v>
      </c>
      <c r="N17" s="264">
        <f>+calc!$D$35</f>
        <v>0.72499999999999998</v>
      </c>
      <c r="O17" s="264">
        <f>+calc!$D$35</f>
        <v>0.72499999999999998</v>
      </c>
      <c r="P17" s="264">
        <f>+calc!$D$35</f>
        <v>0.72499999999999998</v>
      </c>
      <c r="Q17" s="264">
        <f>+calc!$D$35</f>
        <v>0.72499999999999998</v>
      </c>
      <c r="S17" s="6"/>
      <c r="T17" s="6"/>
      <c r="U17" s="6"/>
      <c r="V17" s="7"/>
      <c r="X17" s="75">
        <v>2022</v>
      </c>
      <c r="Y17" s="262" t="s">
        <v>14</v>
      </c>
      <c r="Z17" s="262" t="s">
        <v>14</v>
      </c>
      <c r="AA17" s="262" t="s">
        <v>14</v>
      </c>
      <c r="AB17" s="262" t="s">
        <v>14</v>
      </c>
      <c r="AC17" s="262" t="s">
        <v>14</v>
      </c>
      <c r="AD17" s="264">
        <f>+calc1!$D$35</f>
        <v>0.63</v>
      </c>
      <c r="AE17" s="264">
        <f>+calc1!$D$35</f>
        <v>0.63</v>
      </c>
      <c r="AF17" s="264">
        <f>+calc1!$D$35</f>
        <v>0.63</v>
      </c>
      <c r="AG17" s="264">
        <f>+calc1!$D$35</f>
        <v>0.63</v>
      </c>
      <c r="AH17" s="264">
        <f>+calc1!$D$35</f>
        <v>0.63</v>
      </c>
      <c r="AI17" s="264">
        <f>+calc1!$D$35</f>
        <v>0.63</v>
      </c>
      <c r="AJ17" s="264">
        <f>+calc1!$D$35</f>
        <v>0.63</v>
      </c>
      <c r="AK17" s="264">
        <f>+calc1!$D$35</f>
        <v>0.63</v>
      </c>
      <c r="AL17" s="264">
        <f>+calc1!$D$35</f>
        <v>0.63</v>
      </c>
      <c r="AM17" s="264">
        <f>+calc1!$D$35</f>
        <v>0.63</v>
      </c>
    </row>
    <row r="18" spans="2:39" ht="15.95" customHeight="1">
      <c r="B18" s="348" t="s">
        <v>59</v>
      </c>
      <c r="C18" s="262" t="s">
        <v>14</v>
      </c>
      <c r="D18" s="262" t="s">
        <v>14</v>
      </c>
      <c r="E18" s="262" t="s">
        <v>14</v>
      </c>
      <c r="F18" s="262" t="s">
        <v>14</v>
      </c>
      <c r="G18" s="262" t="s">
        <v>14</v>
      </c>
      <c r="H18" s="262" t="s">
        <v>14</v>
      </c>
      <c r="I18" s="264">
        <f>+calc!$D$50</f>
        <v>0.72499999999999998</v>
      </c>
      <c r="J18" s="264">
        <f>+calc!$D$50</f>
        <v>0.72499999999999998</v>
      </c>
      <c r="K18" s="264">
        <f>+calc!$D$50</f>
        <v>0.72499999999999998</v>
      </c>
      <c r="L18" s="264">
        <f>+calc!$D$50</f>
        <v>0.72499999999999998</v>
      </c>
      <c r="M18" s="264">
        <f>+calc!$D$50</f>
        <v>0.72499999999999998</v>
      </c>
      <c r="N18" s="264">
        <f>+calc!$D$50</f>
        <v>0.72499999999999998</v>
      </c>
      <c r="O18" s="264">
        <f>+calc!$D$50</f>
        <v>0.72499999999999998</v>
      </c>
      <c r="P18" s="264">
        <f>+calc!$D$50</f>
        <v>0.72499999999999998</v>
      </c>
      <c r="Q18" s="264">
        <f>+calc!$D$50</f>
        <v>0.72499999999999998</v>
      </c>
      <c r="S18" s="6"/>
      <c r="T18" s="6"/>
      <c r="U18" s="6"/>
      <c r="V18" s="7"/>
      <c r="X18" s="75" t="s">
        <v>59</v>
      </c>
      <c r="Y18" s="262" t="s">
        <v>14</v>
      </c>
      <c r="Z18" s="262" t="s">
        <v>14</v>
      </c>
      <c r="AA18" s="262" t="s">
        <v>14</v>
      </c>
      <c r="AB18" s="262" t="s">
        <v>14</v>
      </c>
      <c r="AC18" s="262" t="s">
        <v>14</v>
      </c>
      <c r="AD18" s="262" t="s">
        <v>14</v>
      </c>
      <c r="AE18" s="264">
        <f>+calc1!$D$50</f>
        <v>0.63</v>
      </c>
      <c r="AF18" s="264">
        <f>+calc1!$D$50</f>
        <v>0.63</v>
      </c>
      <c r="AG18" s="264">
        <f>+calc1!$D$50</f>
        <v>0.63</v>
      </c>
      <c r="AH18" s="264">
        <f>+calc1!$D$50</f>
        <v>0.63</v>
      </c>
      <c r="AI18" s="264">
        <f>+calc1!$D$50</f>
        <v>0.63</v>
      </c>
      <c r="AJ18" s="264">
        <f>+calc1!$D$50</f>
        <v>0.63</v>
      </c>
      <c r="AK18" s="264">
        <f>+calc1!$D$50</f>
        <v>0.63</v>
      </c>
      <c r="AL18" s="264">
        <f>+calc1!$D$50</f>
        <v>0.63</v>
      </c>
      <c r="AM18" s="264">
        <f>+calc1!$D$50</f>
        <v>0.63</v>
      </c>
    </row>
    <row r="19" spans="2:39" ht="15.95" customHeight="1">
      <c r="B19" s="348" t="s">
        <v>60</v>
      </c>
      <c r="C19" s="262" t="s">
        <v>14</v>
      </c>
      <c r="D19" s="262" t="s">
        <v>14</v>
      </c>
      <c r="E19" s="262" t="s">
        <v>14</v>
      </c>
      <c r="F19" s="262" t="s">
        <v>14</v>
      </c>
      <c r="G19" s="262" t="s">
        <v>14</v>
      </c>
      <c r="H19" s="262" t="s">
        <v>14</v>
      </c>
      <c r="I19" s="264">
        <f>+calc!$D$63</f>
        <v>0.72499999999999998</v>
      </c>
      <c r="J19" s="264">
        <f>+calc!$D$63</f>
        <v>0.72499999999999998</v>
      </c>
      <c r="K19" s="264">
        <f>+calc!$D$73</f>
        <v>0.72499999999999998</v>
      </c>
      <c r="L19" s="264">
        <f>+calc!$D$83</f>
        <v>0.5</v>
      </c>
      <c r="M19" s="264">
        <f>+calc!$D$93</f>
        <v>0.25</v>
      </c>
      <c r="N19" s="264">
        <f>+calc!$D$103</f>
        <v>0</v>
      </c>
      <c r="O19" s="264">
        <f>+calc!$D$103</f>
        <v>0</v>
      </c>
      <c r="P19" s="264">
        <f>+calc!$D$103</f>
        <v>0</v>
      </c>
      <c r="Q19" s="264">
        <f>+calc!$D$103</f>
        <v>0</v>
      </c>
      <c r="S19" s="6"/>
      <c r="T19" s="6"/>
      <c r="U19" s="6"/>
      <c r="V19" s="7"/>
      <c r="X19" s="75" t="s">
        <v>60</v>
      </c>
      <c r="Y19" s="262" t="s">
        <v>14</v>
      </c>
      <c r="Z19" s="262" t="s">
        <v>14</v>
      </c>
      <c r="AA19" s="262" t="s">
        <v>14</v>
      </c>
      <c r="AB19" s="262" t="s">
        <v>14</v>
      </c>
      <c r="AC19" s="262" t="s">
        <v>14</v>
      </c>
      <c r="AD19" s="262" t="s">
        <v>14</v>
      </c>
      <c r="AE19" s="264">
        <f>+calc1!$D$63</f>
        <v>0.63</v>
      </c>
      <c r="AF19" s="264">
        <f>+calc1!$D$63</f>
        <v>0.63</v>
      </c>
      <c r="AG19" s="264">
        <f>+calc1!$D$73</f>
        <v>0.63</v>
      </c>
      <c r="AH19" s="264">
        <f>+calc1!$D$83</f>
        <v>0.5</v>
      </c>
      <c r="AI19" s="264">
        <f>+calc1!$D$93</f>
        <v>0.25</v>
      </c>
      <c r="AJ19" s="264">
        <f>+calc1!$D$103</f>
        <v>0</v>
      </c>
      <c r="AK19" s="264">
        <f>+calc1!$D$103</f>
        <v>0</v>
      </c>
      <c r="AL19" s="264">
        <f>+calc1!$D$103</f>
        <v>0</v>
      </c>
      <c r="AM19" s="264">
        <f>+calc1!$D$103</f>
        <v>0</v>
      </c>
    </row>
    <row r="20" spans="2:39" ht="15.95" customHeight="1">
      <c r="B20" s="348">
        <v>2024</v>
      </c>
      <c r="C20" s="262" t="s">
        <v>14</v>
      </c>
      <c r="D20" s="262" t="s">
        <v>14</v>
      </c>
      <c r="E20" s="262" t="s">
        <v>14</v>
      </c>
      <c r="F20" s="262" t="s">
        <v>14</v>
      </c>
      <c r="G20" s="262" t="s">
        <v>14</v>
      </c>
      <c r="H20" s="262" t="s">
        <v>14</v>
      </c>
      <c r="I20" s="262" t="s">
        <v>14</v>
      </c>
      <c r="J20" s="264">
        <f>+calc!$D$63</f>
        <v>0.72499999999999998</v>
      </c>
      <c r="K20" s="264">
        <f>+calc!$D$73</f>
        <v>0.72499999999999998</v>
      </c>
      <c r="L20" s="264">
        <f>+calc!$D$83</f>
        <v>0.5</v>
      </c>
      <c r="M20" s="264">
        <f>+calc!$D$93</f>
        <v>0.25</v>
      </c>
      <c r="N20" s="264">
        <f>+calc!$D$103</f>
        <v>0</v>
      </c>
      <c r="O20" s="264">
        <f>+calc!$D$103</f>
        <v>0</v>
      </c>
      <c r="P20" s="264">
        <f>+calc!$D$103</f>
        <v>0</v>
      </c>
      <c r="Q20" s="264">
        <f>+calc!$D$103</f>
        <v>0</v>
      </c>
      <c r="S20" s="6"/>
      <c r="T20" s="6"/>
      <c r="U20" s="6"/>
      <c r="V20" s="7"/>
      <c r="X20" s="75">
        <v>2024</v>
      </c>
      <c r="Y20" s="262" t="s">
        <v>14</v>
      </c>
      <c r="Z20" s="262" t="s">
        <v>14</v>
      </c>
      <c r="AA20" s="262" t="s">
        <v>14</v>
      </c>
      <c r="AB20" s="262" t="s">
        <v>14</v>
      </c>
      <c r="AC20" s="262" t="s">
        <v>14</v>
      </c>
      <c r="AD20" s="262" t="s">
        <v>14</v>
      </c>
      <c r="AE20" s="262" t="s">
        <v>14</v>
      </c>
      <c r="AF20" s="264">
        <f>+calc1!$D$63</f>
        <v>0.63</v>
      </c>
      <c r="AG20" s="264">
        <f>+calc1!$D$73</f>
        <v>0.63</v>
      </c>
      <c r="AH20" s="264">
        <f>+calc1!$D$83</f>
        <v>0.5</v>
      </c>
      <c r="AI20" s="264">
        <f>+calc1!$D$93</f>
        <v>0.25</v>
      </c>
      <c r="AJ20" s="264">
        <f>+calc1!$D$103</f>
        <v>0</v>
      </c>
      <c r="AK20" s="264">
        <f>+calc1!$D$103</f>
        <v>0</v>
      </c>
      <c r="AL20" s="264">
        <f>+calc1!$D$103</f>
        <v>0</v>
      </c>
      <c r="AM20" s="264">
        <f>+calc1!$D$103</f>
        <v>0</v>
      </c>
    </row>
    <row r="21" spans="2:39" ht="15.95" customHeight="1">
      <c r="B21" s="348">
        <v>2025</v>
      </c>
      <c r="C21" s="262" t="s">
        <v>14</v>
      </c>
      <c r="D21" s="262" t="s">
        <v>14</v>
      </c>
      <c r="E21" s="262" t="s">
        <v>14</v>
      </c>
      <c r="F21" s="262" t="s">
        <v>14</v>
      </c>
      <c r="G21" s="262" t="s">
        <v>14</v>
      </c>
      <c r="H21" s="262" t="s">
        <v>14</v>
      </c>
      <c r="I21" s="262" t="s">
        <v>14</v>
      </c>
      <c r="J21" s="262" t="s">
        <v>14</v>
      </c>
      <c r="K21" s="264">
        <f>+calc!$D$73</f>
        <v>0.72499999999999998</v>
      </c>
      <c r="L21" s="264">
        <f>+calc!$D$83</f>
        <v>0.5</v>
      </c>
      <c r="M21" s="264">
        <f>+calc!$D$93</f>
        <v>0.25</v>
      </c>
      <c r="N21" s="264">
        <f>+calc!$D$103</f>
        <v>0</v>
      </c>
      <c r="O21" s="264">
        <f>+calc!$D$103</f>
        <v>0</v>
      </c>
      <c r="P21" s="264">
        <f>+calc!$D$103</f>
        <v>0</v>
      </c>
      <c r="Q21" s="264">
        <f>+calc!$D$103</f>
        <v>0</v>
      </c>
      <c r="S21" s="6"/>
      <c r="T21" s="6"/>
      <c r="U21" s="6"/>
      <c r="V21" s="7"/>
      <c r="X21" s="75">
        <v>2025</v>
      </c>
      <c r="Y21" s="262" t="s">
        <v>14</v>
      </c>
      <c r="Z21" s="262" t="s">
        <v>14</v>
      </c>
      <c r="AA21" s="262" t="s">
        <v>14</v>
      </c>
      <c r="AB21" s="262" t="s">
        <v>14</v>
      </c>
      <c r="AC21" s="262" t="s">
        <v>14</v>
      </c>
      <c r="AD21" s="262" t="s">
        <v>14</v>
      </c>
      <c r="AE21" s="262" t="s">
        <v>14</v>
      </c>
      <c r="AF21" s="262" t="s">
        <v>14</v>
      </c>
      <c r="AG21" s="264">
        <f>+calc1!$D$73</f>
        <v>0.63</v>
      </c>
      <c r="AH21" s="264">
        <f>+calc1!$D$83</f>
        <v>0.5</v>
      </c>
      <c r="AI21" s="264">
        <f>+calc1!$D$93</f>
        <v>0.25</v>
      </c>
      <c r="AJ21" s="264">
        <f>+calc1!$D$103</f>
        <v>0</v>
      </c>
      <c r="AK21" s="264">
        <f>+calc1!$D$103</f>
        <v>0</v>
      </c>
      <c r="AL21" s="264">
        <f>+calc1!$D$103</f>
        <v>0</v>
      </c>
      <c r="AM21" s="264">
        <f>+calc1!$D$103</f>
        <v>0</v>
      </c>
    </row>
    <row r="22" spans="2:39" ht="15.95" customHeight="1">
      <c r="B22" s="348">
        <v>2026</v>
      </c>
      <c r="C22" s="262" t="s">
        <v>14</v>
      </c>
      <c r="D22" s="262" t="s">
        <v>14</v>
      </c>
      <c r="E22" s="262" t="s">
        <v>14</v>
      </c>
      <c r="F22" s="262" t="s">
        <v>14</v>
      </c>
      <c r="G22" s="262" t="s">
        <v>14</v>
      </c>
      <c r="H22" s="262" t="s">
        <v>14</v>
      </c>
      <c r="I22" s="262" t="s">
        <v>14</v>
      </c>
      <c r="J22" s="262" t="s">
        <v>14</v>
      </c>
      <c r="K22" s="262" t="s">
        <v>14</v>
      </c>
      <c r="L22" s="264">
        <f>+calc!$C$114</f>
        <v>0</v>
      </c>
      <c r="M22" s="264">
        <f>+calc!$C$114</f>
        <v>0</v>
      </c>
      <c r="N22" s="264">
        <f>+calc!$C$114</f>
        <v>0</v>
      </c>
      <c r="O22" s="264">
        <f>+calc!$C$114</f>
        <v>0</v>
      </c>
      <c r="P22" s="264">
        <f>+calc!$C$114</f>
        <v>0</v>
      </c>
      <c r="Q22" s="264">
        <f>+calc!$C$114</f>
        <v>0</v>
      </c>
      <c r="S22" s="6"/>
      <c r="T22" s="6"/>
      <c r="U22" s="6"/>
      <c r="V22" s="7"/>
      <c r="X22" s="75">
        <v>2026</v>
      </c>
      <c r="Y22" s="262" t="s">
        <v>14</v>
      </c>
      <c r="Z22" s="262" t="s">
        <v>14</v>
      </c>
      <c r="AA22" s="262" t="s">
        <v>14</v>
      </c>
      <c r="AB22" s="262" t="s">
        <v>14</v>
      </c>
      <c r="AC22" s="262" t="s">
        <v>14</v>
      </c>
      <c r="AD22" s="262" t="s">
        <v>14</v>
      </c>
      <c r="AE22" s="262" t="s">
        <v>14</v>
      </c>
      <c r="AF22" s="262" t="s">
        <v>14</v>
      </c>
      <c r="AG22" s="262" t="s">
        <v>14</v>
      </c>
      <c r="AH22" s="264">
        <f>+calc1!$C$114</f>
        <v>0</v>
      </c>
      <c r="AI22" s="264">
        <f>+calc1!$C$114</f>
        <v>0</v>
      </c>
      <c r="AJ22" s="264">
        <f>+calc1!$C$114</f>
        <v>0</v>
      </c>
      <c r="AK22" s="264">
        <f>+calc1!$C$114</f>
        <v>0</v>
      </c>
      <c r="AL22" s="264">
        <f>+calc1!$C$114</f>
        <v>0</v>
      </c>
      <c r="AM22" s="264">
        <f>+calc1!$C$114</f>
        <v>0</v>
      </c>
    </row>
    <row r="23" spans="2:39" ht="15.95" customHeight="1">
      <c r="B23" s="348">
        <v>2027</v>
      </c>
      <c r="C23" s="262" t="s">
        <v>14</v>
      </c>
      <c r="D23" s="262" t="s">
        <v>14</v>
      </c>
      <c r="E23" s="262" t="s">
        <v>14</v>
      </c>
      <c r="F23" s="262" t="s">
        <v>14</v>
      </c>
      <c r="G23" s="262" t="s">
        <v>14</v>
      </c>
      <c r="H23" s="262" t="s">
        <v>14</v>
      </c>
      <c r="I23" s="262" t="s">
        <v>14</v>
      </c>
      <c r="J23" s="262" t="s">
        <v>14</v>
      </c>
      <c r="K23" s="262" t="s">
        <v>14</v>
      </c>
      <c r="L23" s="262" t="s">
        <v>14</v>
      </c>
      <c r="M23" s="264">
        <f>+calc!$C$115</f>
        <v>0</v>
      </c>
      <c r="N23" s="264">
        <f>+calc!$C$115</f>
        <v>0</v>
      </c>
      <c r="O23" s="264">
        <f>+calc!$C$115</f>
        <v>0</v>
      </c>
      <c r="P23" s="264">
        <f>+calc!$C$115</f>
        <v>0</v>
      </c>
      <c r="Q23" s="264">
        <f>+calc!$C$115</f>
        <v>0</v>
      </c>
      <c r="S23" s="6"/>
      <c r="T23" s="6"/>
      <c r="U23" s="6"/>
      <c r="V23" s="7"/>
      <c r="X23" s="75">
        <v>2027</v>
      </c>
      <c r="Y23" s="262" t="s">
        <v>14</v>
      </c>
      <c r="Z23" s="262" t="s">
        <v>14</v>
      </c>
      <c r="AA23" s="262" t="s">
        <v>14</v>
      </c>
      <c r="AB23" s="262" t="s">
        <v>14</v>
      </c>
      <c r="AC23" s="262" t="s">
        <v>14</v>
      </c>
      <c r="AD23" s="262" t="s">
        <v>14</v>
      </c>
      <c r="AE23" s="262" t="s">
        <v>14</v>
      </c>
      <c r="AF23" s="262" t="s">
        <v>14</v>
      </c>
      <c r="AG23" s="262" t="s">
        <v>14</v>
      </c>
      <c r="AH23" s="262" t="s">
        <v>14</v>
      </c>
      <c r="AI23" s="264">
        <f>+calc1!$C$115</f>
        <v>0</v>
      </c>
      <c r="AJ23" s="264">
        <f>+calc1!$C$115</f>
        <v>0</v>
      </c>
      <c r="AK23" s="264">
        <f>+calc1!$C$115</f>
        <v>0</v>
      </c>
      <c r="AL23" s="264">
        <f>+calc1!$C$115</f>
        <v>0</v>
      </c>
      <c r="AM23" s="264">
        <f>+calc1!$C$115</f>
        <v>0</v>
      </c>
    </row>
    <row r="24" spans="2:39" ht="15.95" customHeight="1">
      <c r="B24" s="348">
        <v>2028</v>
      </c>
      <c r="C24" s="262" t="s">
        <v>14</v>
      </c>
      <c r="D24" s="262" t="s">
        <v>14</v>
      </c>
      <c r="E24" s="262" t="s">
        <v>14</v>
      </c>
      <c r="F24" s="262" t="s">
        <v>14</v>
      </c>
      <c r="G24" s="262" t="s">
        <v>14</v>
      </c>
      <c r="H24" s="262" t="s">
        <v>14</v>
      </c>
      <c r="I24" s="262" t="s">
        <v>14</v>
      </c>
      <c r="J24" s="262" t="s">
        <v>14</v>
      </c>
      <c r="K24" s="262" t="s">
        <v>14</v>
      </c>
      <c r="L24" s="262" t="s">
        <v>14</v>
      </c>
      <c r="M24" s="262" t="s">
        <v>14</v>
      </c>
      <c r="N24" s="264">
        <f>+calc!$C$116</f>
        <v>0</v>
      </c>
      <c r="O24" s="264">
        <f>+calc!$C$116</f>
        <v>0</v>
      </c>
      <c r="P24" s="264">
        <f>+calc!$C$116</f>
        <v>0</v>
      </c>
      <c r="Q24" s="264">
        <f>+calc!$C$116</f>
        <v>0</v>
      </c>
      <c r="S24" s="6"/>
      <c r="T24" s="6"/>
      <c r="U24" s="6"/>
      <c r="V24" s="7"/>
      <c r="X24" s="75">
        <v>2028</v>
      </c>
      <c r="Y24" s="262" t="s">
        <v>14</v>
      </c>
      <c r="Z24" s="262" t="s">
        <v>14</v>
      </c>
      <c r="AA24" s="262" t="s">
        <v>14</v>
      </c>
      <c r="AB24" s="262" t="s">
        <v>14</v>
      </c>
      <c r="AC24" s="262" t="s">
        <v>14</v>
      </c>
      <c r="AD24" s="262" t="s">
        <v>14</v>
      </c>
      <c r="AE24" s="262" t="s">
        <v>14</v>
      </c>
      <c r="AF24" s="262" t="s">
        <v>14</v>
      </c>
      <c r="AG24" s="262" t="s">
        <v>14</v>
      </c>
      <c r="AH24" s="262" t="s">
        <v>14</v>
      </c>
      <c r="AI24" s="262" t="s">
        <v>14</v>
      </c>
      <c r="AJ24" s="264">
        <f>+calc1!$C$116</f>
        <v>0</v>
      </c>
      <c r="AK24" s="264">
        <f>+calc1!$C$116</f>
        <v>0</v>
      </c>
      <c r="AL24" s="264">
        <f>+calc1!$C$116</f>
        <v>0</v>
      </c>
      <c r="AM24" s="264">
        <f>+calc1!$C$116</f>
        <v>0</v>
      </c>
    </row>
    <row r="25" spans="2:39" ht="15.95" customHeight="1">
      <c r="B25" s="348">
        <v>2029</v>
      </c>
      <c r="C25" s="262" t="s">
        <v>14</v>
      </c>
      <c r="D25" s="262" t="s">
        <v>14</v>
      </c>
      <c r="E25" s="262" t="s">
        <v>14</v>
      </c>
      <c r="F25" s="262" t="s">
        <v>14</v>
      </c>
      <c r="G25" s="262" t="s">
        <v>14</v>
      </c>
      <c r="H25" s="262" t="s">
        <v>14</v>
      </c>
      <c r="I25" s="262" t="s">
        <v>14</v>
      </c>
      <c r="J25" s="262" t="s">
        <v>14</v>
      </c>
      <c r="K25" s="262" t="s">
        <v>14</v>
      </c>
      <c r="L25" s="262" t="s">
        <v>14</v>
      </c>
      <c r="M25" s="262" t="s">
        <v>14</v>
      </c>
      <c r="N25" s="262" t="s">
        <v>14</v>
      </c>
      <c r="O25" s="264">
        <f>+calc!$C$117</f>
        <v>0</v>
      </c>
      <c r="P25" s="264">
        <f>+calc!$C$117</f>
        <v>0</v>
      </c>
      <c r="Q25" s="264">
        <f>+calc!$C$117</f>
        <v>0</v>
      </c>
      <c r="S25" s="6"/>
      <c r="T25" s="6"/>
      <c r="U25" s="6"/>
      <c r="V25" s="7"/>
      <c r="X25" s="75">
        <v>2029</v>
      </c>
      <c r="Y25" s="262" t="s">
        <v>14</v>
      </c>
      <c r="Z25" s="262" t="s">
        <v>14</v>
      </c>
      <c r="AA25" s="262" t="s">
        <v>14</v>
      </c>
      <c r="AB25" s="262" t="s">
        <v>14</v>
      </c>
      <c r="AC25" s="262" t="s">
        <v>14</v>
      </c>
      <c r="AD25" s="262" t="s">
        <v>14</v>
      </c>
      <c r="AE25" s="262" t="s">
        <v>14</v>
      </c>
      <c r="AF25" s="262" t="s">
        <v>14</v>
      </c>
      <c r="AG25" s="262" t="s">
        <v>14</v>
      </c>
      <c r="AH25" s="262" t="s">
        <v>14</v>
      </c>
      <c r="AI25" s="262" t="s">
        <v>14</v>
      </c>
      <c r="AJ25" s="262" t="s">
        <v>14</v>
      </c>
      <c r="AK25" s="264">
        <f>+calc1!$C$117</f>
        <v>0</v>
      </c>
      <c r="AL25" s="264">
        <f>+calc1!$C$117</f>
        <v>0</v>
      </c>
      <c r="AM25" s="264">
        <f>+calc1!$C$117</f>
        <v>0</v>
      </c>
    </row>
    <row r="26" spans="2:39" ht="15.95" customHeight="1">
      <c r="B26" s="348">
        <v>2030</v>
      </c>
      <c r="C26" s="262" t="s">
        <v>14</v>
      </c>
      <c r="D26" s="262" t="s">
        <v>14</v>
      </c>
      <c r="E26" s="262" t="s">
        <v>14</v>
      </c>
      <c r="F26" s="262" t="s">
        <v>14</v>
      </c>
      <c r="G26" s="262" t="s">
        <v>14</v>
      </c>
      <c r="H26" s="262" t="s">
        <v>14</v>
      </c>
      <c r="I26" s="265"/>
      <c r="J26" s="262" t="s">
        <v>14</v>
      </c>
      <c r="K26" s="262" t="s">
        <v>14</v>
      </c>
      <c r="L26" s="262" t="s">
        <v>14</v>
      </c>
      <c r="M26" s="262" t="s">
        <v>14</v>
      </c>
      <c r="N26" s="262" t="s">
        <v>14</v>
      </c>
      <c r="O26" s="262" t="s">
        <v>14</v>
      </c>
      <c r="P26" s="264">
        <f>+calc!$C$118</f>
        <v>0</v>
      </c>
      <c r="Q26" s="264">
        <f>+calc!$C$118</f>
        <v>0</v>
      </c>
      <c r="S26" s="6"/>
      <c r="T26" s="6"/>
      <c r="U26" s="6"/>
      <c r="V26" s="7"/>
      <c r="X26" s="75">
        <v>2030</v>
      </c>
      <c r="Y26" s="262" t="s">
        <v>14</v>
      </c>
      <c r="Z26" s="262" t="s">
        <v>14</v>
      </c>
      <c r="AA26" s="262" t="s">
        <v>14</v>
      </c>
      <c r="AB26" s="262" t="s">
        <v>14</v>
      </c>
      <c r="AC26" s="262" t="s">
        <v>14</v>
      </c>
      <c r="AD26" s="262" t="s">
        <v>14</v>
      </c>
      <c r="AE26" s="265"/>
      <c r="AF26" s="262" t="s">
        <v>14</v>
      </c>
      <c r="AG26" s="262" t="s">
        <v>14</v>
      </c>
      <c r="AH26" s="262" t="s">
        <v>14</v>
      </c>
      <c r="AI26" s="262" t="s">
        <v>14</v>
      </c>
      <c r="AJ26" s="262" t="s">
        <v>14</v>
      </c>
      <c r="AK26" s="262" t="s">
        <v>14</v>
      </c>
      <c r="AL26" s="264">
        <f>+calc1!$C$118</f>
        <v>0</v>
      </c>
      <c r="AM26" s="264">
        <f>+calc1!$C$118</f>
        <v>0</v>
      </c>
    </row>
    <row r="27" spans="2:39" ht="15.95" customHeight="1">
      <c r="B27" s="348">
        <v>2031</v>
      </c>
      <c r="C27" s="262" t="s">
        <v>14</v>
      </c>
      <c r="D27" s="262" t="s">
        <v>14</v>
      </c>
      <c r="E27" s="262" t="s">
        <v>14</v>
      </c>
      <c r="F27" s="262" t="s">
        <v>14</v>
      </c>
      <c r="G27" s="262" t="s">
        <v>14</v>
      </c>
      <c r="H27" s="262" t="s">
        <v>14</v>
      </c>
      <c r="I27" s="265"/>
      <c r="J27" s="265"/>
      <c r="K27" s="262" t="s">
        <v>14</v>
      </c>
      <c r="L27" s="262" t="s">
        <v>14</v>
      </c>
      <c r="M27" s="262" t="s">
        <v>14</v>
      </c>
      <c r="N27" s="262" t="s">
        <v>14</v>
      </c>
      <c r="O27" s="262" t="s">
        <v>14</v>
      </c>
      <c r="P27" s="262" t="s">
        <v>14</v>
      </c>
      <c r="Q27" s="264">
        <f>+calc!$C$119</f>
        <v>0</v>
      </c>
      <c r="S27" s="6"/>
      <c r="T27" s="6"/>
      <c r="U27" s="6"/>
      <c r="V27" s="7"/>
      <c r="X27" s="75">
        <v>2031</v>
      </c>
      <c r="Y27" s="262" t="s">
        <v>14</v>
      </c>
      <c r="Z27" s="262" t="s">
        <v>14</v>
      </c>
      <c r="AA27" s="262" t="s">
        <v>14</v>
      </c>
      <c r="AB27" s="262" t="s">
        <v>14</v>
      </c>
      <c r="AC27" s="262" t="s">
        <v>14</v>
      </c>
      <c r="AD27" s="262" t="s">
        <v>14</v>
      </c>
      <c r="AE27" s="265"/>
      <c r="AF27" s="265"/>
      <c r="AG27" s="262" t="s">
        <v>14</v>
      </c>
      <c r="AH27" s="262" t="s">
        <v>14</v>
      </c>
      <c r="AI27" s="262" t="s">
        <v>14</v>
      </c>
      <c r="AJ27" s="262" t="s">
        <v>14</v>
      </c>
      <c r="AK27" s="262" t="s">
        <v>14</v>
      </c>
      <c r="AL27" s="262" t="s">
        <v>14</v>
      </c>
      <c r="AM27" s="264">
        <f>+calc1!$C$119</f>
        <v>0</v>
      </c>
    </row>
    <row r="28" spans="2:39" ht="15.95" customHeight="1">
      <c r="B28" s="66"/>
      <c r="C28" s="66"/>
      <c r="D28" s="66"/>
      <c r="E28" s="66"/>
      <c r="F28" s="66"/>
      <c r="G28" s="66"/>
      <c r="H28" s="66"/>
      <c r="I28" s="66"/>
      <c r="J28" s="66"/>
      <c r="K28" s="66"/>
      <c r="L28" s="66"/>
      <c r="M28" s="66"/>
      <c r="N28" s="66"/>
      <c r="O28" s="66"/>
      <c r="P28" s="16"/>
      <c r="Q28" s="370" t="s">
        <v>13</v>
      </c>
      <c r="S28" s="6"/>
      <c r="T28" s="6"/>
      <c r="U28" s="6"/>
      <c r="V28" s="7"/>
      <c r="X28" s="66"/>
      <c r="Y28" s="66"/>
      <c r="Z28" s="66"/>
      <c r="AA28" s="66"/>
      <c r="AB28" s="66"/>
      <c r="AC28" s="66"/>
      <c r="AD28" s="66"/>
      <c r="AE28" s="66"/>
      <c r="AF28" s="66"/>
      <c r="AG28" s="66"/>
      <c r="AH28" s="66"/>
      <c r="AI28" s="66"/>
      <c r="AJ28" s="66"/>
      <c r="AK28" s="66"/>
      <c r="AL28" s="16"/>
      <c r="AM28" s="35"/>
    </row>
    <row r="29" spans="2:39" ht="15.95" customHeight="1">
      <c r="B29" s="66"/>
      <c r="C29" s="66"/>
      <c r="D29" s="66"/>
      <c r="E29" s="66"/>
      <c r="F29" s="66"/>
      <c r="G29" s="66"/>
      <c r="H29" s="66"/>
      <c r="I29" s="66"/>
      <c r="J29" s="66"/>
      <c r="K29" s="66"/>
      <c r="L29" s="66"/>
      <c r="M29" s="66"/>
      <c r="N29" s="66"/>
      <c r="O29" s="66"/>
      <c r="P29" s="16"/>
      <c r="Q29" s="16"/>
      <c r="S29" s="6"/>
      <c r="T29" s="6"/>
      <c r="U29" s="6"/>
      <c r="V29" s="7"/>
      <c r="X29" s="66"/>
      <c r="Y29" s="66"/>
      <c r="Z29" s="66"/>
      <c r="AA29" s="66"/>
      <c r="AB29" s="66"/>
      <c r="AC29" s="66"/>
      <c r="AD29" s="66"/>
      <c r="AE29" s="66"/>
      <c r="AF29" s="66"/>
      <c r="AG29" s="66"/>
      <c r="AH29" s="66"/>
      <c r="AI29" s="66"/>
      <c r="AJ29" s="66"/>
      <c r="AK29" s="66"/>
      <c r="AL29" s="16"/>
      <c r="AM29" s="16"/>
    </row>
    <row r="30" spans="2:39" ht="15.95" customHeight="1">
      <c r="B30" s="344" t="s">
        <v>33</v>
      </c>
      <c r="C30" s="380" t="s">
        <v>46</v>
      </c>
      <c r="D30" s="380"/>
      <c r="E30" s="380"/>
      <c r="F30" s="380"/>
      <c r="G30" s="380"/>
      <c r="H30" s="380"/>
      <c r="I30" s="380"/>
      <c r="J30" s="380"/>
      <c r="K30" s="380"/>
      <c r="L30" s="380"/>
      <c r="M30" s="380"/>
      <c r="N30" s="380"/>
      <c r="O30" s="380"/>
      <c r="P30" s="380"/>
      <c r="Q30" s="380"/>
      <c r="S30" s="6"/>
      <c r="T30" s="6"/>
      <c r="U30" s="6"/>
      <c r="V30" s="7"/>
      <c r="X30" s="71" t="s">
        <v>33</v>
      </c>
      <c r="Y30" s="399" t="s">
        <v>46</v>
      </c>
      <c r="Z30" s="399"/>
      <c r="AA30" s="399"/>
      <c r="AB30" s="399"/>
      <c r="AC30" s="399"/>
      <c r="AD30" s="399"/>
      <c r="AE30" s="399"/>
      <c r="AF30" s="399"/>
      <c r="AG30" s="399"/>
      <c r="AH30" s="399"/>
      <c r="AI30" s="399"/>
      <c r="AJ30" s="399"/>
      <c r="AK30" s="399"/>
      <c r="AL30" s="399"/>
      <c r="AM30" s="399"/>
    </row>
    <row r="31" spans="2:39" ht="15.95" customHeight="1">
      <c r="B31" s="347" t="s">
        <v>53</v>
      </c>
      <c r="C31" s="80">
        <v>2017</v>
      </c>
      <c r="D31" s="80">
        <v>2018</v>
      </c>
      <c r="E31" s="80">
        <v>2019</v>
      </c>
      <c r="F31" s="80">
        <v>2020</v>
      </c>
      <c r="G31" s="80">
        <v>2021</v>
      </c>
      <c r="H31" s="80">
        <v>2022</v>
      </c>
      <c r="I31" s="80">
        <v>2023</v>
      </c>
      <c r="J31" s="80">
        <v>2024</v>
      </c>
      <c r="K31" s="80">
        <v>2025</v>
      </c>
      <c r="L31" s="80">
        <v>2026</v>
      </c>
      <c r="M31" s="80">
        <v>2027</v>
      </c>
      <c r="N31" s="80">
        <v>2028</v>
      </c>
      <c r="O31" s="80">
        <v>2029</v>
      </c>
      <c r="P31" s="80">
        <v>2030</v>
      </c>
      <c r="Q31" s="80">
        <v>2031</v>
      </c>
      <c r="S31" s="6"/>
      <c r="T31" s="6"/>
      <c r="U31" s="6"/>
      <c r="V31" s="7"/>
      <c r="X31" s="73" t="s">
        <v>53</v>
      </c>
      <c r="Y31" s="72">
        <v>2017</v>
      </c>
      <c r="Z31" s="72">
        <v>2018</v>
      </c>
      <c r="AA31" s="72">
        <v>2019</v>
      </c>
      <c r="AB31" s="72">
        <v>2020</v>
      </c>
      <c r="AC31" s="72">
        <v>2021</v>
      </c>
      <c r="AD31" s="72">
        <v>2022</v>
      </c>
      <c r="AE31" s="72">
        <v>2023</v>
      </c>
      <c r="AF31" s="72">
        <v>2024</v>
      </c>
      <c r="AG31" s="72">
        <v>2025</v>
      </c>
      <c r="AH31" s="72">
        <v>2026</v>
      </c>
      <c r="AI31" s="72">
        <v>2027</v>
      </c>
      <c r="AJ31" s="72">
        <v>2028</v>
      </c>
      <c r="AK31" s="72">
        <v>2029</v>
      </c>
      <c r="AL31" s="72">
        <v>2030</v>
      </c>
      <c r="AM31" s="72">
        <v>2031</v>
      </c>
    </row>
    <row r="32" spans="2:39" ht="15.95" customHeight="1">
      <c r="B32" s="347">
        <v>2017</v>
      </c>
      <c r="C32" s="259">
        <v>0.75</v>
      </c>
      <c r="D32" s="260">
        <f>+calc!H26</f>
        <v>0.9</v>
      </c>
      <c r="E32" s="260">
        <f>+calc!H26</f>
        <v>0.9</v>
      </c>
      <c r="F32" s="261">
        <f>+calc!$B$35</f>
        <v>0.75</v>
      </c>
      <c r="G32" s="261">
        <f>+calc!$B$35</f>
        <v>0.75</v>
      </c>
      <c r="H32" s="261">
        <f>+calc!$B$35</f>
        <v>0.75</v>
      </c>
      <c r="I32" s="261">
        <f>+calc!$B$35</f>
        <v>0.75</v>
      </c>
      <c r="J32" s="261">
        <f>+calc!$B$35</f>
        <v>0.75</v>
      </c>
      <c r="K32" s="261">
        <f>+calc!$B$35</f>
        <v>0.75</v>
      </c>
      <c r="L32" s="261">
        <f>+calc!$B$35</f>
        <v>0.75</v>
      </c>
      <c r="M32" s="261">
        <f>+calc!$B$35</f>
        <v>0.75</v>
      </c>
      <c r="N32" s="261">
        <f>+calc!$B$35</f>
        <v>0.75</v>
      </c>
      <c r="O32" s="261">
        <f>+calc!$B$35</f>
        <v>0.75</v>
      </c>
      <c r="P32" s="261">
        <f>+calc!$B$35</f>
        <v>0.75</v>
      </c>
      <c r="Q32" s="261">
        <f>+calc!$B$35</f>
        <v>0.75</v>
      </c>
      <c r="S32" s="6"/>
      <c r="T32" s="6"/>
      <c r="U32" s="6"/>
      <c r="V32" s="7"/>
      <c r="X32" s="73">
        <v>2017</v>
      </c>
      <c r="Y32" s="259">
        <v>0.75</v>
      </c>
      <c r="Z32" s="260">
        <f>+calc1!H26</f>
        <v>0.8</v>
      </c>
      <c r="AA32" s="260">
        <f>+calc1!H26</f>
        <v>0.8</v>
      </c>
      <c r="AB32" s="261">
        <f>+calc1!$B$35</f>
        <v>0.75</v>
      </c>
      <c r="AC32" s="261">
        <f>+calc1!$B$35</f>
        <v>0.75</v>
      </c>
      <c r="AD32" s="261">
        <f>+calc1!$B$35</f>
        <v>0.75</v>
      </c>
      <c r="AE32" s="261">
        <f>+calc1!$B$35</f>
        <v>0.75</v>
      </c>
      <c r="AF32" s="261">
        <f>+calc1!$B$35</f>
        <v>0.75</v>
      </c>
      <c r="AG32" s="261">
        <f>+calc1!$B$35</f>
        <v>0.75</v>
      </c>
      <c r="AH32" s="261">
        <f>+calc1!$B$35</f>
        <v>0.75</v>
      </c>
      <c r="AI32" s="261">
        <f>+calc1!$B$35</f>
        <v>0.75</v>
      </c>
      <c r="AJ32" s="261">
        <f>+calc1!$B$35</f>
        <v>0.75</v>
      </c>
      <c r="AK32" s="261">
        <f>+calc1!$B$35</f>
        <v>0.75</v>
      </c>
      <c r="AL32" s="261">
        <f>+calc1!$B$35</f>
        <v>0.75</v>
      </c>
      <c r="AM32" s="261">
        <f>+calc1!$B$35</f>
        <v>0.75</v>
      </c>
    </row>
    <row r="33" spans="2:39" ht="15.95" customHeight="1">
      <c r="B33" s="347">
        <v>2018</v>
      </c>
      <c r="C33" s="262" t="s">
        <v>14</v>
      </c>
      <c r="D33" s="263">
        <f>+calc!$H$25</f>
        <v>0.9</v>
      </c>
      <c r="E33" s="263">
        <f>+calc!$H$25</f>
        <v>0.9</v>
      </c>
      <c r="F33" s="264">
        <f>+calc!$C$35</f>
        <v>0.72499999999999998</v>
      </c>
      <c r="G33" s="264">
        <f>+calc!$C$35</f>
        <v>0.72499999999999998</v>
      </c>
      <c r="H33" s="264">
        <f>+calc!$C$35</f>
        <v>0.72499999999999998</v>
      </c>
      <c r="I33" s="264">
        <f>+calc!$C$35</f>
        <v>0.72499999999999998</v>
      </c>
      <c r="J33" s="264">
        <f>+calc!$C$35</f>
        <v>0.72499999999999998</v>
      </c>
      <c r="K33" s="264">
        <f>+calc!$C$35</f>
        <v>0.72499999999999998</v>
      </c>
      <c r="L33" s="264">
        <f>+calc!$C$35</f>
        <v>0.72499999999999998</v>
      </c>
      <c r="M33" s="264">
        <f>+calc!$C$35</f>
        <v>0.72499999999999998</v>
      </c>
      <c r="N33" s="264">
        <f>+calc!$C$35</f>
        <v>0.72499999999999998</v>
      </c>
      <c r="O33" s="264">
        <f>+calc!$C$35</f>
        <v>0.72499999999999998</v>
      </c>
      <c r="P33" s="264">
        <f>+calc!$C$35</f>
        <v>0.72499999999999998</v>
      </c>
      <c r="Q33" s="264">
        <f>+calc!$C$35</f>
        <v>0.72499999999999998</v>
      </c>
      <c r="S33" s="6"/>
      <c r="T33" s="6"/>
      <c r="U33" s="6"/>
      <c r="V33" s="7"/>
      <c r="X33" s="73">
        <v>2018</v>
      </c>
      <c r="Y33" s="262" t="s">
        <v>14</v>
      </c>
      <c r="Z33" s="263">
        <f>+calc1!$H$25</f>
        <v>0.8</v>
      </c>
      <c r="AA33" s="263">
        <f>+calc1!$H$25</f>
        <v>0.8</v>
      </c>
      <c r="AB33" s="264">
        <f>+calc1!$C$35</f>
        <v>0.63</v>
      </c>
      <c r="AC33" s="264">
        <f>+calc1!$C$35</f>
        <v>0.63</v>
      </c>
      <c r="AD33" s="264">
        <f>+calc1!$C$35</f>
        <v>0.63</v>
      </c>
      <c r="AE33" s="264">
        <f>+calc1!$C$35</f>
        <v>0.63</v>
      </c>
      <c r="AF33" s="264">
        <f>+calc1!$C$35</f>
        <v>0.63</v>
      </c>
      <c r="AG33" s="264">
        <f>+calc1!$C$35</f>
        <v>0.63</v>
      </c>
      <c r="AH33" s="264">
        <f>+calc1!$C$35</f>
        <v>0.63</v>
      </c>
      <c r="AI33" s="264">
        <f>+calc1!$C$35</f>
        <v>0.63</v>
      </c>
      <c r="AJ33" s="264">
        <f>+calc1!$C$35</f>
        <v>0.63</v>
      </c>
      <c r="AK33" s="264">
        <f>+calc1!$C$35</f>
        <v>0.63</v>
      </c>
      <c r="AL33" s="264">
        <f>+calc1!$C$35</f>
        <v>0.63</v>
      </c>
      <c r="AM33" s="264">
        <f>+calc1!$C$35</f>
        <v>0.63</v>
      </c>
    </row>
    <row r="34" spans="2:39" ht="15.95" customHeight="1">
      <c r="B34" s="347">
        <v>2019</v>
      </c>
      <c r="C34" s="262" t="s">
        <v>14</v>
      </c>
      <c r="D34" s="262" t="s">
        <v>14</v>
      </c>
      <c r="E34" s="263">
        <f>+calc!$H$25</f>
        <v>0.9</v>
      </c>
      <c r="F34" s="264">
        <f>+calc!$C$35</f>
        <v>0.72499999999999998</v>
      </c>
      <c r="G34" s="264">
        <f>+calc!$C$35</f>
        <v>0.72499999999999998</v>
      </c>
      <c r="H34" s="264">
        <f>+calc!$C$35</f>
        <v>0.72499999999999998</v>
      </c>
      <c r="I34" s="264">
        <f>+calc!$C$35</f>
        <v>0.72499999999999998</v>
      </c>
      <c r="J34" s="264">
        <f>+calc!$C$35</f>
        <v>0.72499999999999998</v>
      </c>
      <c r="K34" s="264">
        <f>+calc!$C$35</f>
        <v>0.72499999999999998</v>
      </c>
      <c r="L34" s="264">
        <f>+calc!$C$35</f>
        <v>0.72499999999999998</v>
      </c>
      <c r="M34" s="264">
        <f>+calc!$C$35</f>
        <v>0.72499999999999998</v>
      </c>
      <c r="N34" s="264">
        <f>+calc!$C$35</f>
        <v>0.72499999999999998</v>
      </c>
      <c r="O34" s="264">
        <f>+calc!$C$35</f>
        <v>0.72499999999999998</v>
      </c>
      <c r="P34" s="264">
        <f>+calc!$C$35</f>
        <v>0.72499999999999998</v>
      </c>
      <c r="Q34" s="264">
        <f>+calc!$C$35</f>
        <v>0.72499999999999998</v>
      </c>
      <c r="S34" s="6"/>
      <c r="T34" s="6"/>
      <c r="U34" s="6"/>
      <c r="V34" s="7"/>
      <c r="X34" s="73">
        <v>2019</v>
      </c>
      <c r="Y34" s="262" t="s">
        <v>14</v>
      </c>
      <c r="Z34" s="262" t="s">
        <v>14</v>
      </c>
      <c r="AA34" s="263">
        <f>+calc1!$H$25</f>
        <v>0.8</v>
      </c>
      <c r="AB34" s="264">
        <f>+calc1!$C$35</f>
        <v>0.63</v>
      </c>
      <c r="AC34" s="264">
        <f>+calc1!$C$35</f>
        <v>0.63</v>
      </c>
      <c r="AD34" s="264">
        <f>+calc1!$C$35</f>
        <v>0.63</v>
      </c>
      <c r="AE34" s="264">
        <f>+calc1!$C$35</f>
        <v>0.63</v>
      </c>
      <c r="AF34" s="264">
        <f>+calc1!$C$35</f>
        <v>0.63</v>
      </c>
      <c r="AG34" s="264">
        <f>+calc1!$C$35</f>
        <v>0.63</v>
      </c>
      <c r="AH34" s="264">
        <f>+calc1!$C$35</f>
        <v>0.63</v>
      </c>
      <c r="AI34" s="264">
        <f>+calc1!$C$35</f>
        <v>0.63</v>
      </c>
      <c r="AJ34" s="264">
        <f>+calc1!$C$35</f>
        <v>0.63</v>
      </c>
      <c r="AK34" s="264">
        <f>+calc1!$C$35</f>
        <v>0.63</v>
      </c>
      <c r="AL34" s="264">
        <f>+calc1!$C$35</f>
        <v>0.63</v>
      </c>
      <c r="AM34" s="264">
        <f>+calc1!$C$35</f>
        <v>0.63</v>
      </c>
    </row>
    <row r="35" spans="2:39" ht="15.95" customHeight="1">
      <c r="B35" s="347">
        <v>2020</v>
      </c>
      <c r="C35" s="262" t="s">
        <v>14</v>
      </c>
      <c r="D35" s="262" t="s">
        <v>14</v>
      </c>
      <c r="E35" s="262" t="s">
        <v>14</v>
      </c>
      <c r="F35" s="264">
        <f>+calc!$C$35</f>
        <v>0.72499999999999998</v>
      </c>
      <c r="G35" s="264">
        <f>+calc!$C$35</f>
        <v>0.72499999999999998</v>
      </c>
      <c r="H35" s="264">
        <f>+calc!$C$35</f>
        <v>0.72499999999999998</v>
      </c>
      <c r="I35" s="264">
        <f>+calc!$C$35</f>
        <v>0.72499999999999998</v>
      </c>
      <c r="J35" s="264">
        <f>+calc!$C$35</f>
        <v>0.72499999999999998</v>
      </c>
      <c r="K35" s="264">
        <f>+calc!$C$35</f>
        <v>0.72499999999999998</v>
      </c>
      <c r="L35" s="264">
        <f>+calc!$C$35</f>
        <v>0.72499999999999998</v>
      </c>
      <c r="M35" s="264">
        <f>+calc!$C$35</f>
        <v>0.72499999999999998</v>
      </c>
      <c r="N35" s="264">
        <f>+calc!$C$35</f>
        <v>0.72499999999999998</v>
      </c>
      <c r="O35" s="264">
        <f>+calc!$C$35</f>
        <v>0.72499999999999998</v>
      </c>
      <c r="P35" s="264">
        <f>+calc!$C$35</f>
        <v>0.72499999999999998</v>
      </c>
      <c r="Q35" s="264">
        <f>+calc!$C$35</f>
        <v>0.72499999999999998</v>
      </c>
      <c r="S35" s="6"/>
      <c r="T35" s="6"/>
      <c r="U35" s="6"/>
      <c r="V35" s="7"/>
      <c r="X35" s="73">
        <v>2020</v>
      </c>
      <c r="Y35" s="262" t="s">
        <v>14</v>
      </c>
      <c r="Z35" s="262" t="s">
        <v>14</v>
      </c>
      <c r="AA35" s="262" t="s">
        <v>14</v>
      </c>
      <c r="AB35" s="264">
        <f>+calc1!$C$35</f>
        <v>0.63</v>
      </c>
      <c r="AC35" s="264">
        <f>+calc1!$C$35</f>
        <v>0.63</v>
      </c>
      <c r="AD35" s="264">
        <f>+calc1!$C$35</f>
        <v>0.63</v>
      </c>
      <c r="AE35" s="264">
        <f>+calc1!$C$35</f>
        <v>0.63</v>
      </c>
      <c r="AF35" s="264">
        <f>+calc1!$C$35</f>
        <v>0.63</v>
      </c>
      <c r="AG35" s="264">
        <f>+calc1!$C$35</f>
        <v>0.63</v>
      </c>
      <c r="AH35" s="264">
        <f>+calc1!$C$35</f>
        <v>0.63</v>
      </c>
      <c r="AI35" s="264">
        <f>+calc1!$C$35</f>
        <v>0.63</v>
      </c>
      <c r="AJ35" s="264">
        <f>+calc1!$C$35</f>
        <v>0.63</v>
      </c>
      <c r="AK35" s="264">
        <f>+calc1!$C$35</f>
        <v>0.63</v>
      </c>
      <c r="AL35" s="264">
        <f>+calc1!$C$35</f>
        <v>0.63</v>
      </c>
      <c r="AM35" s="264">
        <f>+calc1!$C$35</f>
        <v>0.63</v>
      </c>
    </row>
    <row r="36" spans="2:39" ht="15.95" customHeight="1">
      <c r="B36" s="347">
        <v>2021</v>
      </c>
      <c r="C36" s="262" t="s">
        <v>14</v>
      </c>
      <c r="D36" s="262" t="s">
        <v>14</v>
      </c>
      <c r="E36" s="262" t="s">
        <v>14</v>
      </c>
      <c r="F36" s="262" t="s">
        <v>14</v>
      </c>
      <c r="G36" s="264">
        <f>+calc!$C$35</f>
        <v>0.72499999999999998</v>
      </c>
      <c r="H36" s="264">
        <f>+calc!$C$35</f>
        <v>0.72499999999999998</v>
      </c>
      <c r="I36" s="264">
        <f>+calc!$C$35</f>
        <v>0.72499999999999998</v>
      </c>
      <c r="J36" s="264">
        <f>+calc!$C$35</f>
        <v>0.72499999999999998</v>
      </c>
      <c r="K36" s="264">
        <f>+calc!$C$35</f>
        <v>0.72499999999999998</v>
      </c>
      <c r="L36" s="264">
        <f>+calc!$C$35</f>
        <v>0.72499999999999998</v>
      </c>
      <c r="M36" s="264">
        <f>+calc!$C$35</f>
        <v>0.72499999999999998</v>
      </c>
      <c r="N36" s="264">
        <f>+calc!$C$35</f>
        <v>0.72499999999999998</v>
      </c>
      <c r="O36" s="264">
        <f>+calc!$C$35</f>
        <v>0.72499999999999998</v>
      </c>
      <c r="P36" s="264">
        <f>+calc!$C$35</f>
        <v>0.72499999999999998</v>
      </c>
      <c r="Q36" s="264">
        <f>+calc!$C$35</f>
        <v>0.72499999999999998</v>
      </c>
      <c r="S36" s="6"/>
      <c r="T36" s="6"/>
      <c r="U36" s="6"/>
      <c r="V36" s="7"/>
      <c r="X36" s="73">
        <v>2021</v>
      </c>
      <c r="Y36" s="262" t="s">
        <v>14</v>
      </c>
      <c r="Z36" s="262" t="s">
        <v>14</v>
      </c>
      <c r="AA36" s="262" t="s">
        <v>14</v>
      </c>
      <c r="AB36" s="262" t="s">
        <v>14</v>
      </c>
      <c r="AC36" s="264">
        <f>+calc1!$C$35</f>
        <v>0.63</v>
      </c>
      <c r="AD36" s="264">
        <f>+calc1!$C$35</f>
        <v>0.63</v>
      </c>
      <c r="AE36" s="264">
        <f>+calc1!$C$35</f>
        <v>0.63</v>
      </c>
      <c r="AF36" s="264">
        <f>+calc1!$C$35</f>
        <v>0.63</v>
      </c>
      <c r="AG36" s="264">
        <f>+calc1!$C$35</f>
        <v>0.63</v>
      </c>
      <c r="AH36" s="264">
        <f>+calc1!$C$35</f>
        <v>0.63</v>
      </c>
      <c r="AI36" s="264">
        <f>+calc1!$C$35</f>
        <v>0.63</v>
      </c>
      <c r="AJ36" s="264">
        <f>+calc1!$C$35</f>
        <v>0.63</v>
      </c>
      <c r="AK36" s="264">
        <f>+calc1!$C$35</f>
        <v>0.63</v>
      </c>
      <c r="AL36" s="264">
        <f>+calc1!$C$35</f>
        <v>0.63</v>
      </c>
      <c r="AM36" s="264">
        <f>+calc1!$C$35</f>
        <v>0.63</v>
      </c>
    </row>
    <row r="37" spans="2:39" ht="15.95" customHeight="1">
      <c r="B37" s="347">
        <v>2022</v>
      </c>
      <c r="C37" s="262" t="s">
        <v>14</v>
      </c>
      <c r="D37" s="262" t="s">
        <v>14</v>
      </c>
      <c r="E37" s="262" t="s">
        <v>14</v>
      </c>
      <c r="F37" s="262" t="s">
        <v>14</v>
      </c>
      <c r="G37" s="262" t="s">
        <v>14</v>
      </c>
      <c r="H37" s="264">
        <f>+calc!$C$35</f>
        <v>0.72499999999999998</v>
      </c>
      <c r="I37" s="264">
        <f>+calc!$C$35</f>
        <v>0.72499999999999998</v>
      </c>
      <c r="J37" s="264">
        <f>+calc!$C$35</f>
        <v>0.72499999999999998</v>
      </c>
      <c r="K37" s="264">
        <f>+calc!$C$35</f>
        <v>0.72499999999999998</v>
      </c>
      <c r="L37" s="264">
        <f>+calc!$C$35</f>
        <v>0.72499999999999998</v>
      </c>
      <c r="M37" s="264">
        <f>+calc!$C$35</f>
        <v>0.72499999999999998</v>
      </c>
      <c r="N37" s="264">
        <f>+calc!$C$35</f>
        <v>0.72499999999999998</v>
      </c>
      <c r="O37" s="264">
        <f>+calc!$C$35</f>
        <v>0.72499999999999998</v>
      </c>
      <c r="P37" s="264">
        <f>+calc!$C$35</f>
        <v>0.72499999999999998</v>
      </c>
      <c r="Q37" s="264">
        <f>+calc!$C$35</f>
        <v>0.72499999999999998</v>
      </c>
      <c r="S37" s="6"/>
      <c r="T37" s="6"/>
      <c r="U37" s="6"/>
      <c r="V37" s="7"/>
      <c r="X37" s="73">
        <v>2022</v>
      </c>
      <c r="Y37" s="262" t="s">
        <v>14</v>
      </c>
      <c r="Z37" s="262" t="s">
        <v>14</v>
      </c>
      <c r="AA37" s="262" t="s">
        <v>14</v>
      </c>
      <c r="AB37" s="262" t="s">
        <v>14</v>
      </c>
      <c r="AC37" s="262" t="s">
        <v>14</v>
      </c>
      <c r="AD37" s="264">
        <f>+calc1!$C$35</f>
        <v>0.63</v>
      </c>
      <c r="AE37" s="264">
        <f>+calc1!$C$35</f>
        <v>0.63</v>
      </c>
      <c r="AF37" s="264">
        <f>+calc1!$C$35</f>
        <v>0.63</v>
      </c>
      <c r="AG37" s="264">
        <f>+calc1!$C$35</f>
        <v>0.63</v>
      </c>
      <c r="AH37" s="264">
        <f>+calc1!$C$35</f>
        <v>0.63</v>
      </c>
      <c r="AI37" s="264">
        <f>+calc1!$C$35</f>
        <v>0.63</v>
      </c>
      <c r="AJ37" s="264">
        <f>+calc1!$C$35</f>
        <v>0.63</v>
      </c>
      <c r="AK37" s="264">
        <f>+calc1!$C$35</f>
        <v>0.63</v>
      </c>
      <c r="AL37" s="264">
        <f>+calc1!$C$35</f>
        <v>0.63</v>
      </c>
      <c r="AM37" s="264">
        <f>+calc1!$C$35</f>
        <v>0.63</v>
      </c>
    </row>
    <row r="38" spans="2:39" ht="15.95" customHeight="1">
      <c r="B38" s="348" t="s">
        <v>59</v>
      </c>
      <c r="C38" s="262" t="s">
        <v>14</v>
      </c>
      <c r="D38" s="262" t="s">
        <v>14</v>
      </c>
      <c r="E38" s="262" t="s">
        <v>14</v>
      </c>
      <c r="F38" s="262" t="s">
        <v>14</v>
      </c>
      <c r="G38" s="262" t="s">
        <v>14</v>
      </c>
      <c r="H38" s="262" t="s">
        <v>14</v>
      </c>
      <c r="I38" s="264">
        <f>+calc!$C$50</f>
        <v>0.72499999999999998</v>
      </c>
      <c r="J38" s="264">
        <f>+calc!$C$50</f>
        <v>0.72499999999999998</v>
      </c>
      <c r="K38" s="264">
        <f>+calc!$C$50</f>
        <v>0.72499999999999998</v>
      </c>
      <c r="L38" s="264">
        <f>+calc!$C$50</f>
        <v>0.72499999999999998</v>
      </c>
      <c r="M38" s="264">
        <f>+calc!$C$50</f>
        <v>0.72499999999999998</v>
      </c>
      <c r="N38" s="264">
        <f>+calc!$C$50</f>
        <v>0.72499999999999998</v>
      </c>
      <c r="O38" s="264">
        <f>+calc!$C$50</f>
        <v>0.72499999999999998</v>
      </c>
      <c r="P38" s="264">
        <f>+calc!$C$50</f>
        <v>0.72499999999999998</v>
      </c>
      <c r="Q38" s="264">
        <f>+calc!$C$50</f>
        <v>0.72499999999999998</v>
      </c>
      <c r="S38" s="6"/>
      <c r="T38" s="6"/>
      <c r="U38" s="6"/>
      <c r="V38" s="7"/>
      <c r="X38" s="75" t="s">
        <v>59</v>
      </c>
      <c r="Y38" s="262" t="s">
        <v>14</v>
      </c>
      <c r="Z38" s="262" t="s">
        <v>14</v>
      </c>
      <c r="AA38" s="262" t="s">
        <v>14</v>
      </c>
      <c r="AB38" s="262" t="s">
        <v>14</v>
      </c>
      <c r="AC38" s="262" t="s">
        <v>14</v>
      </c>
      <c r="AD38" s="262" t="s">
        <v>14</v>
      </c>
      <c r="AE38" s="264">
        <f>+calc1!$C$50</f>
        <v>0.63</v>
      </c>
      <c r="AF38" s="264">
        <f>+calc1!$C$50</f>
        <v>0.63</v>
      </c>
      <c r="AG38" s="264">
        <f>+calc1!$C$50</f>
        <v>0.63</v>
      </c>
      <c r="AH38" s="264">
        <f>+calc1!$C$50</f>
        <v>0.63</v>
      </c>
      <c r="AI38" s="264">
        <f>+calc1!$C$50</f>
        <v>0.63</v>
      </c>
      <c r="AJ38" s="264">
        <f>+calc1!$C$50</f>
        <v>0.63</v>
      </c>
      <c r="AK38" s="264">
        <f>+calc1!$C$50</f>
        <v>0.63</v>
      </c>
      <c r="AL38" s="264">
        <f>+calc1!$C$50</f>
        <v>0.63</v>
      </c>
      <c r="AM38" s="264">
        <f>+calc1!$C$50</f>
        <v>0.63</v>
      </c>
    </row>
    <row r="39" spans="2:39" ht="15.95" customHeight="1">
      <c r="B39" s="348" t="s">
        <v>60</v>
      </c>
      <c r="C39" s="262" t="s">
        <v>14</v>
      </c>
      <c r="D39" s="262" t="s">
        <v>14</v>
      </c>
      <c r="E39" s="262" t="s">
        <v>14</v>
      </c>
      <c r="F39" s="262" t="s">
        <v>14</v>
      </c>
      <c r="G39" s="262" t="s">
        <v>14</v>
      </c>
      <c r="H39" s="262" t="s">
        <v>14</v>
      </c>
      <c r="I39" s="264">
        <f>+calc!$C$63</f>
        <v>0.72499999999999998</v>
      </c>
      <c r="J39" s="264">
        <f>+calc!$C$63</f>
        <v>0.72499999999999998</v>
      </c>
      <c r="K39" s="264">
        <f>+calc!$C$73</f>
        <v>0.72499999999999998</v>
      </c>
      <c r="L39" s="264">
        <f>+calc!$C$83</f>
        <v>0.5</v>
      </c>
      <c r="M39" s="264">
        <f>+calc!$C$93</f>
        <v>0.25</v>
      </c>
      <c r="N39" s="264">
        <f>+calc!$C$103</f>
        <v>0</v>
      </c>
      <c r="O39" s="264">
        <f>+calc!$C$103</f>
        <v>0</v>
      </c>
      <c r="P39" s="264">
        <f>+calc!$C$103</f>
        <v>0</v>
      </c>
      <c r="Q39" s="264">
        <f>+calc!$C$103</f>
        <v>0</v>
      </c>
      <c r="S39" s="6"/>
      <c r="T39" s="6"/>
      <c r="U39" s="6"/>
      <c r="V39" s="7"/>
      <c r="X39" s="75" t="s">
        <v>60</v>
      </c>
      <c r="Y39" s="262" t="s">
        <v>14</v>
      </c>
      <c r="Z39" s="262" t="s">
        <v>14</v>
      </c>
      <c r="AA39" s="262" t="s">
        <v>14</v>
      </c>
      <c r="AB39" s="262" t="s">
        <v>14</v>
      </c>
      <c r="AC39" s="262" t="s">
        <v>14</v>
      </c>
      <c r="AD39" s="262" t="s">
        <v>14</v>
      </c>
      <c r="AE39" s="264">
        <f>+calc1!$C$63</f>
        <v>0.63</v>
      </c>
      <c r="AF39" s="264">
        <f>+calc1!$C$63</f>
        <v>0.63</v>
      </c>
      <c r="AG39" s="264">
        <f>+calc1!$C$73</f>
        <v>0.63</v>
      </c>
      <c r="AH39" s="264">
        <f>+calc1!$C$83</f>
        <v>0.5</v>
      </c>
      <c r="AI39" s="264">
        <f>+calc1!$C$93</f>
        <v>0.25</v>
      </c>
      <c r="AJ39" s="264">
        <f>+calc1!$C$103</f>
        <v>0</v>
      </c>
      <c r="AK39" s="264">
        <f>+calc1!$C$103</f>
        <v>0</v>
      </c>
      <c r="AL39" s="264">
        <f>+calc1!$C$103</f>
        <v>0</v>
      </c>
      <c r="AM39" s="264">
        <f>+calc1!$C$103</f>
        <v>0</v>
      </c>
    </row>
    <row r="40" spans="2:39" ht="15.95" customHeight="1">
      <c r="B40" s="347">
        <v>2024</v>
      </c>
      <c r="C40" s="262" t="s">
        <v>14</v>
      </c>
      <c r="D40" s="262" t="s">
        <v>14</v>
      </c>
      <c r="E40" s="262" t="s">
        <v>14</v>
      </c>
      <c r="F40" s="262" t="s">
        <v>14</v>
      </c>
      <c r="G40" s="262" t="s">
        <v>14</v>
      </c>
      <c r="H40" s="262" t="s">
        <v>14</v>
      </c>
      <c r="I40" s="262" t="s">
        <v>14</v>
      </c>
      <c r="J40" s="264">
        <f>+calc!$C$63</f>
        <v>0.72499999999999998</v>
      </c>
      <c r="K40" s="264">
        <f>+calc!$C$73</f>
        <v>0.72499999999999998</v>
      </c>
      <c r="L40" s="264">
        <f>+calc!$C$83</f>
        <v>0.5</v>
      </c>
      <c r="M40" s="264">
        <f>+calc!$C$93</f>
        <v>0.25</v>
      </c>
      <c r="N40" s="264">
        <f>+calc!$C$103</f>
        <v>0</v>
      </c>
      <c r="O40" s="264">
        <f>+calc!$C$103</f>
        <v>0</v>
      </c>
      <c r="P40" s="264">
        <f>+calc!$C$103</f>
        <v>0</v>
      </c>
      <c r="Q40" s="264">
        <f>+calc!$C$103</f>
        <v>0</v>
      </c>
      <c r="S40" s="6"/>
      <c r="T40" s="6"/>
      <c r="U40" s="6"/>
      <c r="V40" s="7"/>
      <c r="X40" s="73">
        <v>2024</v>
      </c>
      <c r="Y40" s="262" t="s">
        <v>14</v>
      </c>
      <c r="Z40" s="262" t="s">
        <v>14</v>
      </c>
      <c r="AA40" s="262" t="s">
        <v>14</v>
      </c>
      <c r="AB40" s="262" t="s">
        <v>14</v>
      </c>
      <c r="AC40" s="262" t="s">
        <v>14</v>
      </c>
      <c r="AD40" s="262" t="s">
        <v>14</v>
      </c>
      <c r="AE40" s="262" t="s">
        <v>14</v>
      </c>
      <c r="AF40" s="264">
        <f>+calc1!$C$63</f>
        <v>0.63</v>
      </c>
      <c r="AG40" s="264">
        <f>+calc1!$C$73</f>
        <v>0.63</v>
      </c>
      <c r="AH40" s="264">
        <f>+calc1!$C$83</f>
        <v>0.5</v>
      </c>
      <c r="AI40" s="264">
        <f>+calc1!$C$93</f>
        <v>0.25</v>
      </c>
      <c r="AJ40" s="264">
        <f>+calc1!$C$103</f>
        <v>0</v>
      </c>
      <c r="AK40" s="264">
        <f>+calc1!$C$103</f>
        <v>0</v>
      </c>
      <c r="AL40" s="264">
        <f>+calc1!$C$103</f>
        <v>0</v>
      </c>
      <c r="AM40" s="264">
        <f>+calc1!$C$103</f>
        <v>0</v>
      </c>
    </row>
    <row r="41" spans="2:39" ht="15.95" customHeight="1">
      <c r="B41" s="347">
        <v>2025</v>
      </c>
      <c r="C41" s="262" t="s">
        <v>14</v>
      </c>
      <c r="D41" s="262" t="s">
        <v>14</v>
      </c>
      <c r="E41" s="262" t="s">
        <v>14</v>
      </c>
      <c r="F41" s="262" t="s">
        <v>14</v>
      </c>
      <c r="G41" s="262" t="s">
        <v>14</v>
      </c>
      <c r="H41" s="262" t="s">
        <v>14</v>
      </c>
      <c r="I41" s="262" t="s">
        <v>14</v>
      </c>
      <c r="J41" s="262" t="s">
        <v>14</v>
      </c>
      <c r="K41" s="264">
        <f>+calc!$C$73</f>
        <v>0.72499999999999998</v>
      </c>
      <c r="L41" s="264">
        <f>+calc!$C$83</f>
        <v>0.5</v>
      </c>
      <c r="M41" s="264">
        <f>+calc!$C$93</f>
        <v>0.25</v>
      </c>
      <c r="N41" s="264">
        <f>+calc!$C$103</f>
        <v>0</v>
      </c>
      <c r="O41" s="264">
        <f>+calc!$C$103</f>
        <v>0</v>
      </c>
      <c r="P41" s="264">
        <f>+calc!$C$103</f>
        <v>0</v>
      </c>
      <c r="Q41" s="264">
        <f>+calc!$C$103</f>
        <v>0</v>
      </c>
      <c r="S41" s="6"/>
      <c r="T41" s="6"/>
      <c r="U41" s="6"/>
      <c r="V41" s="7"/>
      <c r="X41" s="73">
        <v>2025</v>
      </c>
      <c r="Y41" s="262" t="s">
        <v>14</v>
      </c>
      <c r="Z41" s="262" t="s">
        <v>14</v>
      </c>
      <c r="AA41" s="262" t="s">
        <v>14</v>
      </c>
      <c r="AB41" s="262" t="s">
        <v>14</v>
      </c>
      <c r="AC41" s="262" t="s">
        <v>14</v>
      </c>
      <c r="AD41" s="262" t="s">
        <v>14</v>
      </c>
      <c r="AE41" s="262" t="s">
        <v>14</v>
      </c>
      <c r="AF41" s="262" t="s">
        <v>14</v>
      </c>
      <c r="AG41" s="264">
        <f>+calc1!$C$73</f>
        <v>0.63</v>
      </c>
      <c r="AH41" s="264">
        <f>+calc1!$C$83</f>
        <v>0.5</v>
      </c>
      <c r="AI41" s="264">
        <f>+calc1!$C$93</f>
        <v>0.25</v>
      </c>
      <c r="AJ41" s="264">
        <f>+calc1!$C$103</f>
        <v>0</v>
      </c>
      <c r="AK41" s="264">
        <f>+calc1!$C$103</f>
        <v>0</v>
      </c>
      <c r="AL41" s="264">
        <f>+calc1!$C$103</f>
        <v>0</v>
      </c>
      <c r="AM41" s="264">
        <f>+calc1!$C$103</f>
        <v>0</v>
      </c>
    </row>
    <row r="42" spans="2:39" ht="15.95" customHeight="1">
      <c r="B42" s="347">
        <v>2026</v>
      </c>
      <c r="C42" s="262" t="s">
        <v>14</v>
      </c>
      <c r="D42" s="262" t="s">
        <v>14</v>
      </c>
      <c r="E42" s="262" t="s">
        <v>14</v>
      </c>
      <c r="F42" s="262" t="s">
        <v>14</v>
      </c>
      <c r="G42" s="262" t="s">
        <v>14</v>
      </c>
      <c r="H42" s="262" t="s">
        <v>14</v>
      </c>
      <c r="I42" s="262" t="s">
        <v>14</v>
      </c>
      <c r="J42" s="262" t="s">
        <v>14</v>
      </c>
      <c r="K42" s="262" t="s">
        <v>14</v>
      </c>
      <c r="L42" s="264">
        <f>+calc!$C$114</f>
        <v>0</v>
      </c>
      <c r="M42" s="264">
        <f>+calc!$C$114</f>
        <v>0</v>
      </c>
      <c r="N42" s="264">
        <f>+calc!$C$114</f>
        <v>0</v>
      </c>
      <c r="O42" s="264">
        <f>+calc!$C$114</f>
        <v>0</v>
      </c>
      <c r="P42" s="264">
        <f>+calc!$C$114</f>
        <v>0</v>
      </c>
      <c r="Q42" s="264">
        <f>+calc!$C$114</f>
        <v>0</v>
      </c>
      <c r="S42" s="6"/>
      <c r="T42" s="6"/>
      <c r="U42" s="6"/>
      <c r="V42" s="7"/>
      <c r="X42" s="73">
        <v>2026</v>
      </c>
      <c r="Y42" s="262" t="s">
        <v>14</v>
      </c>
      <c r="Z42" s="262" t="s">
        <v>14</v>
      </c>
      <c r="AA42" s="262" t="s">
        <v>14</v>
      </c>
      <c r="AB42" s="262" t="s">
        <v>14</v>
      </c>
      <c r="AC42" s="262" t="s">
        <v>14</v>
      </c>
      <c r="AD42" s="262" t="s">
        <v>14</v>
      </c>
      <c r="AE42" s="262" t="s">
        <v>14</v>
      </c>
      <c r="AF42" s="262" t="s">
        <v>14</v>
      </c>
      <c r="AG42" s="262" t="s">
        <v>14</v>
      </c>
      <c r="AH42" s="264">
        <f>+calc1!$C$114</f>
        <v>0</v>
      </c>
      <c r="AI42" s="264">
        <f>+calc1!$C$114</f>
        <v>0</v>
      </c>
      <c r="AJ42" s="264">
        <f>+calc1!$C$114</f>
        <v>0</v>
      </c>
      <c r="AK42" s="264">
        <f>+calc1!$C$114</f>
        <v>0</v>
      </c>
      <c r="AL42" s="264">
        <f>+calc1!$C$114</f>
        <v>0</v>
      </c>
      <c r="AM42" s="264">
        <f>+calc1!$C$114</f>
        <v>0</v>
      </c>
    </row>
    <row r="43" spans="2:39" ht="15.95" customHeight="1">
      <c r="B43" s="347">
        <v>2027</v>
      </c>
      <c r="C43" s="262" t="s">
        <v>14</v>
      </c>
      <c r="D43" s="262" t="s">
        <v>14</v>
      </c>
      <c r="E43" s="262" t="s">
        <v>14</v>
      </c>
      <c r="F43" s="262" t="s">
        <v>14</v>
      </c>
      <c r="G43" s="262" t="s">
        <v>14</v>
      </c>
      <c r="H43" s="262" t="s">
        <v>14</v>
      </c>
      <c r="I43" s="262" t="s">
        <v>14</v>
      </c>
      <c r="J43" s="262" t="s">
        <v>14</v>
      </c>
      <c r="K43" s="262" t="s">
        <v>14</v>
      </c>
      <c r="L43" s="262" t="s">
        <v>14</v>
      </c>
      <c r="M43" s="264">
        <f>+calc!$C$115</f>
        <v>0</v>
      </c>
      <c r="N43" s="264">
        <f>+calc!$C$115</f>
        <v>0</v>
      </c>
      <c r="O43" s="264">
        <f>+calc!$C$115</f>
        <v>0</v>
      </c>
      <c r="P43" s="264">
        <f>+calc!$C$115</f>
        <v>0</v>
      </c>
      <c r="Q43" s="264">
        <f>+calc!$C$115</f>
        <v>0</v>
      </c>
      <c r="S43" s="6"/>
      <c r="T43" s="6"/>
      <c r="U43" s="6"/>
      <c r="V43" s="7"/>
      <c r="X43" s="73">
        <v>2027</v>
      </c>
      <c r="Y43" s="262" t="s">
        <v>14</v>
      </c>
      <c r="Z43" s="262" t="s">
        <v>14</v>
      </c>
      <c r="AA43" s="262" t="s">
        <v>14</v>
      </c>
      <c r="AB43" s="262" t="s">
        <v>14</v>
      </c>
      <c r="AC43" s="262" t="s">
        <v>14</v>
      </c>
      <c r="AD43" s="262" t="s">
        <v>14</v>
      </c>
      <c r="AE43" s="262" t="s">
        <v>14</v>
      </c>
      <c r="AF43" s="262" t="s">
        <v>14</v>
      </c>
      <c r="AG43" s="262" t="s">
        <v>14</v>
      </c>
      <c r="AH43" s="262" t="s">
        <v>14</v>
      </c>
      <c r="AI43" s="264">
        <f>+calc1!$C$115</f>
        <v>0</v>
      </c>
      <c r="AJ43" s="264">
        <f>+calc1!$C$115</f>
        <v>0</v>
      </c>
      <c r="AK43" s="264">
        <f>+calc1!$C$115</f>
        <v>0</v>
      </c>
      <c r="AL43" s="264">
        <f>+calc1!$C$115</f>
        <v>0</v>
      </c>
      <c r="AM43" s="264">
        <f>+calc1!$C$115</f>
        <v>0</v>
      </c>
    </row>
    <row r="44" spans="2:39" ht="15.95" customHeight="1">
      <c r="B44" s="347">
        <v>2028</v>
      </c>
      <c r="C44" s="262" t="s">
        <v>14</v>
      </c>
      <c r="D44" s="262" t="s">
        <v>14</v>
      </c>
      <c r="E44" s="262" t="s">
        <v>14</v>
      </c>
      <c r="F44" s="262" t="s">
        <v>14</v>
      </c>
      <c r="G44" s="262" t="s">
        <v>14</v>
      </c>
      <c r="H44" s="262" t="s">
        <v>14</v>
      </c>
      <c r="I44" s="262" t="s">
        <v>14</v>
      </c>
      <c r="J44" s="262" t="s">
        <v>14</v>
      </c>
      <c r="K44" s="262" t="s">
        <v>14</v>
      </c>
      <c r="L44" s="262" t="s">
        <v>14</v>
      </c>
      <c r="M44" s="262" t="s">
        <v>14</v>
      </c>
      <c r="N44" s="264">
        <f>+calc!$C$116</f>
        <v>0</v>
      </c>
      <c r="O44" s="264">
        <f>+calc!$C$116</f>
        <v>0</v>
      </c>
      <c r="P44" s="264">
        <f>+calc!$C$116</f>
        <v>0</v>
      </c>
      <c r="Q44" s="264">
        <f>+calc!$C$116</f>
        <v>0</v>
      </c>
      <c r="S44" s="6"/>
      <c r="T44" s="6"/>
      <c r="U44" s="6"/>
      <c r="V44" s="7"/>
      <c r="X44" s="73">
        <v>2028</v>
      </c>
      <c r="Y44" s="262" t="s">
        <v>14</v>
      </c>
      <c r="Z44" s="262" t="s">
        <v>14</v>
      </c>
      <c r="AA44" s="262" t="s">
        <v>14</v>
      </c>
      <c r="AB44" s="262" t="s">
        <v>14</v>
      </c>
      <c r="AC44" s="262" t="s">
        <v>14</v>
      </c>
      <c r="AD44" s="262" t="s">
        <v>14</v>
      </c>
      <c r="AE44" s="262" t="s">
        <v>14</v>
      </c>
      <c r="AF44" s="262" t="s">
        <v>14</v>
      </c>
      <c r="AG44" s="262" t="s">
        <v>14</v>
      </c>
      <c r="AH44" s="262" t="s">
        <v>14</v>
      </c>
      <c r="AI44" s="262" t="s">
        <v>14</v>
      </c>
      <c r="AJ44" s="264">
        <f>+calc1!$C$116</f>
        <v>0</v>
      </c>
      <c r="AK44" s="264">
        <f>+calc1!$C$116</f>
        <v>0</v>
      </c>
      <c r="AL44" s="264">
        <f>+calc1!$C$116</f>
        <v>0</v>
      </c>
      <c r="AM44" s="264">
        <f>+calc1!$C$116</f>
        <v>0</v>
      </c>
    </row>
    <row r="45" spans="2:39" ht="15.95" customHeight="1">
      <c r="B45" s="347">
        <v>2029</v>
      </c>
      <c r="C45" s="262" t="s">
        <v>14</v>
      </c>
      <c r="D45" s="262" t="s">
        <v>14</v>
      </c>
      <c r="E45" s="262" t="s">
        <v>14</v>
      </c>
      <c r="F45" s="262" t="s">
        <v>14</v>
      </c>
      <c r="G45" s="262" t="s">
        <v>14</v>
      </c>
      <c r="H45" s="262" t="s">
        <v>14</v>
      </c>
      <c r="I45" s="262" t="s">
        <v>14</v>
      </c>
      <c r="J45" s="262" t="s">
        <v>14</v>
      </c>
      <c r="K45" s="262" t="s">
        <v>14</v>
      </c>
      <c r="L45" s="262" t="s">
        <v>14</v>
      </c>
      <c r="M45" s="262" t="s">
        <v>14</v>
      </c>
      <c r="N45" s="262" t="s">
        <v>14</v>
      </c>
      <c r="O45" s="264">
        <f>+calc!$C$117</f>
        <v>0</v>
      </c>
      <c r="P45" s="264">
        <f>+calc!$C$117</f>
        <v>0</v>
      </c>
      <c r="Q45" s="264">
        <f>+calc!$C$117</f>
        <v>0</v>
      </c>
      <c r="S45" s="6"/>
      <c r="T45" s="6"/>
      <c r="U45" s="6"/>
      <c r="V45" s="7"/>
      <c r="X45" s="73">
        <v>2029</v>
      </c>
      <c r="Y45" s="262" t="s">
        <v>14</v>
      </c>
      <c r="Z45" s="262" t="s">
        <v>14</v>
      </c>
      <c r="AA45" s="262" t="s">
        <v>14</v>
      </c>
      <c r="AB45" s="262" t="s">
        <v>14</v>
      </c>
      <c r="AC45" s="262" t="s">
        <v>14</v>
      </c>
      <c r="AD45" s="262" t="s">
        <v>14</v>
      </c>
      <c r="AE45" s="262" t="s">
        <v>14</v>
      </c>
      <c r="AF45" s="262" t="s">
        <v>14</v>
      </c>
      <c r="AG45" s="262" t="s">
        <v>14</v>
      </c>
      <c r="AH45" s="262" t="s">
        <v>14</v>
      </c>
      <c r="AI45" s="262" t="s">
        <v>14</v>
      </c>
      <c r="AJ45" s="262" t="s">
        <v>14</v>
      </c>
      <c r="AK45" s="264">
        <f>+calc1!$C$117</f>
        <v>0</v>
      </c>
      <c r="AL45" s="264">
        <f>+calc1!$C$117</f>
        <v>0</v>
      </c>
      <c r="AM45" s="264">
        <f>+calc1!$C$117</f>
        <v>0</v>
      </c>
    </row>
    <row r="46" spans="2:39" ht="15.95" customHeight="1">
      <c r="B46" s="347">
        <v>2030</v>
      </c>
      <c r="C46" s="262" t="s">
        <v>14</v>
      </c>
      <c r="D46" s="262" t="s">
        <v>14</v>
      </c>
      <c r="E46" s="262" t="s">
        <v>14</v>
      </c>
      <c r="F46" s="262" t="s">
        <v>14</v>
      </c>
      <c r="G46" s="262" t="s">
        <v>14</v>
      </c>
      <c r="H46" s="262" t="s">
        <v>14</v>
      </c>
      <c r="I46" s="262" t="s">
        <v>14</v>
      </c>
      <c r="J46" s="262" t="s">
        <v>14</v>
      </c>
      <c r="K46" s="262" t="s">
        <v>14</v>
      </c>
      <c r="L46" s="262" t="s">
        <v>14</v>
      </c>
      <c r="M46" s="262" t="s">
        <v>14</v>
      </c>
      <c r="N46" s="262" t="s">
        <v>14</v>
      </c>
      <c r="O46" s="262" t="s">
        <v>14</v>
      </c>
      <c r="P46" s="264">
        <f>+calc!$C$118</f>
        <v>0</v>
      </c>
      <c r="Q46" s="264">
        <f>+calc!$C$118</f>
        <v>0</v>
      </c>
      <c r="S46" s="6"/>
      <c r="T46" s="6"/>
      <c r="U46" s="6"/>
      <c r="V46" s="7"/>
      <c r="X46" s="73">
        <v>2030</v>
      </c>
      <c r="Y46" s="262" t="s">
        <v>14</v>
      </c>
      <c r="Z46" s="262" t="s">
        <v>14</v>
      </c>
      <c r="AA46" s="262" t="s">
        <v>14</v>
      </c>
      <c r="AB46" s="262" t="s">
        <v>14</v>
      </c>
      <c r="AC46" s="262" t="s">
        <v>14</v>
      </c>
      <c r="AD46" s="262" t="s">
        <v>14</v>
      </c>
      <c r="AE46" s="262" t="s">
        <v>14</v>
      </c>
      <c r="AF46" s="262" t="s">
        <v>14</v>
      </c>
      <c r="AG46" s="262" t="s">
        <v>14</v>
      </c>
      <c r="AH46" s="262" t="s">
        <v>14</v>
      </c>
      <c r="AI46" s="262" t="s">
        <v>14</v>
      </c>
      <c r="AJ46" s="262" t="s">
        <v>14</v>
      </c>
      <c r="AK46" s="262" t="s">
        <v>14</v>
      </c>
      <c r="AL46" s="264">
        <f>+calc1!$C$118</f>
        <v>0</v>
      </c>
      <c r="AM46" s="264">
        <f>+calc1!$C$118</f>
        <v>0</v>
      </c>
    </row>
    <row r="47" spans="2:39" ht="15.95" customHeight="1">
      <c r="B47" s="347">
        <v>2031</v>
      </c>
      <c r="C47" s="262" t="s">
        <v>14</v>
      </c>
      <c r="D47" s="262" t="s">
        <v>14</v>
      </c>
      <c r="E47" s="262" t="s">
        <v>14</v>
      </c>
      <c r="F47" s="262" t="s">
        <v>14</v>
      </c>
      <c r="G47" s="262" t="s">
        <v>14</v>
      </c>
      <c r="H47" s="262" t="s">
        <v>14</v>
      </c>
      <c r="I47" s="262" t="s">
        <v>14</v>
      </c>
      <c r="J47" s="262" t="s">
        <v>14</v>
      </c>
      <c r="K47" s="262" t="s">
        <v>14</v>
      </c>
      <c r="L47" s="262" t="s">
        <v>14</v>
      </c>
      <c r="M47" s="262" t="s">
        <v>14</v>
      </c>
      <c r="N47" s="262" t="s">
        <v>14</v>
      </c>
      <c r="O47" s="262" t="s">
        <v>14</v>
      </c>
      <c r="P47" s="262" t="s">
        <v>14</v>
      </c>
      <c r="Q47" s="264">
        <f>+calc!$C$119</f>
        <v>0</v>
      </c>
      <c r="S47" s="6"/>
      <c r="T47" s="6"/>
      <c r="U47" s="6"/>
      <c r="V47" s="7"/>
      <c r="X47" s="73">
        <v>2031</v>
      </c>
      <c r="Y47" s="262" t="s">
        <v>14</v>
      </c>
      <c r="Z47" s="262" t="s">
        <v>14</v>
      </c>
      <c r="AA47" s="262" t="s">
        <v>14</v>
      </c>
      <c r="AB47" s="262" t="s">
        <v>14</v>
      </c>
      <c r="AC47" s="262" t="s">
        <v>14</v>
      </c>
      <c r="AD47" s="262" t="s">
        <v>14</v>
      </c>
      <c r="AE47" s="262" t="s">
        <v>14</v>
      </c>
      <c r="AF47" s="262" t="s">
        <v>14</v>
      </c>
      <c r="AG47" s="262" t="s">
        <v>14</v>
      </c>
      <c r="AH47" s="262" t="s">
        <v>14</v>
      </c>
      <c r="AI47" s="262" t="s">
        <v>14</v>
      </c>
      <c r="AJ47" s="262" t="s">
        <v>14</v>
      </c>
      <c r="AK47" s="262" t="s">
        <v>14</v>
      </c>
      <c r="AL47" s="262" t="s">
        <v>14</v>
      </c>
      <c r="AM47" s="264">
        <f>+calc1!$C$119</f>
        <v>0</v>
      </c>
    </row>
    <row r="48" spans="2:39" ht="15.95" customHeight="1">
      <c r="Q48" s="370" t="s">
        <v>13</v>
      </c>
      <c r="S48" s="6"/>
      <c r="T48" s="6"/>
      <c r="U48" s="6"/>
      <c r="V48" s="7"/>
      <c r="AM48" s="35"/>
    </row>
    <row r="49" spans="2:39" ht="15.95" customHeight="1">
      <c r="S49" s="6"/>
      <c r="T49" s="6"/>
      <c r="U49" s="6"/>
      <c r="V49" s="7"/>
    </row>
    <row r="50" spans="2:39" ht="15.95" customHeight="1">
      <c r="B50" s="342" t="s">
        <v>61</v>
      </c>
      <c r="C50" s="14"/>
      <c r="D50" s="14"/>
      <c r="E50" s="14"/>
      <c r="F50" s="14"/>
      <c r="G50" s="14"/>
      <c r="H50" s="14"/>
      <c r="I50" s="14"/>
      <c r="J50" s="14"/>
      <c r="K50" s="14"/>
      <c r="L50" s="14"/>
      <c r="M50" s="14"/>
      <c r="N50" s="14"/>
      <c r="O50" s="14"/>
      <c r="P50" s="14"/>
      <c r="S50" s="6"/>
      <c r="T50" s="6"/>
      <c r="U50" s="6"/>
      <c r="V50" s="7"/>
      <c r="X50" s="14" t="s">
        <v>61</v>
      </c>
      <c r="Y50" s="14"/>
      <c r="Z50" s="14"/>
      <c r="AA50" s="14"/>
      <c r="AB50" s="14"/>
      <c r="AC50" s="14"/>
      <c r="AD50" s="14"/>
      <c r="AE50" s="14"/>
      <c r="AF50" s="14"/>
      <c r="AG50" s="14"/>
      <c r="AH50" s="14"/>
      <c r="AI50" s="14"/>
      <c r="AJ50" s="14"/>
      <c r="AK50" s="14"/>
      <c r="AL50" s="14"/>
    </row>
    <row r="51" spans="2:39" ht="15.95" customHeight="1">
      <c r="B51" s="344" t="s">
        <v>63</v>
      </c>
      <c r="C51" s="380" t="s">
        <v>46</v>
      </c>
      <c r="D51" s="380"/>
      <c r="E51" s="380"/>
      <c r="F51" s="380"/>
      <c r="G51" s="380"/>
      <c r="H51" s="380"/>
      <c r="I51" s="380"/>
      <c r="J51" s="380"/>
      <c r="K51" s="380"/>
      <c r="L51" s="380"/>
      <c r="M51" s="380"/>
      <c r="N51" s="380"/>
      <c r="O51" s="380"/>
      <c r="P51" s="380"/>
      <c r="Q51" s="380"/>
      <c r="S51" s="6"/>
      <c r="T51" s="6"/>
      <c r="U51" s="6"/>
      <c r="V51" s="7"/>
      <c r="X51" s="76" t="s">
        <v>63</v>
      </c>
      <c r="Y51" s="398" t="s">
        <v>46</v>
      </c>
      <c r="Z51" s="398"/>
      <c r="AA51" s="398"/>
      <c r="AB51" s="398"/>
      <c r="AC51" s="398"/>
      <c r="AD51" s="398"/>
      <c r="AE51" s="398"/>
      <c r="AF51" s="398"/>
      <c r="AG51" s="398"/>
      <c r="AH51" s="398"/>
      <c r="AI51" s="398"/>
      <c r="AJ51" s="398"/>
      <c r="AK51" s="398"/>
      <c r="AL51" s="398"/>
      <c r="AM51" s="398"/>
    </row>
    <row r="52" spans="2:39" ht="15.95" customHeight="1">
      <c r="B52" s="347" t="s">
        <v>53</v>
      </c>
      <c r="C52" s="346">
        <v>2017</v>
      </c>
      <c r="D52" s="346">
        <v>2018</v>
      </c>
      <c r="E52" s="346">
        <v>2019</v>
      </c>
      <c r="F52" s="346">
        <v>2020</v>
      </c>
      <c r="G52" s="346">
        <v>2021</v>
      </c>
      <c r="H52" s="346">
        <v>2022</v>
      </c>
      <c r="I52" s="346">
        <v>2023</v>
      </c>
      <c r="J52" s="346">
        <v>2024</v>
      </c>
      <c r="K52" s="346">
        <v>2025</v>
      </c>
      <c r="L52" s="346">
        <v>2026</v>
      </c>
      <c r="M52" s="346">
        <v>2027</v>
      </c>
      <c r="N52" s="346">
        <v>2028</v>
      </c>
      <c r="O52" s="346">
        <v>2029</v>
      </c>
      <c r="P52" s="346">
        <v>2030</v>
      </c>
      <c r="Q52" s="346">
        <v>2031</v>
      </c>
      <c r="S52" s="6"/>
      <c r="T52" s="6"/>
      <c r="U52" s="6"/>
      <c r="V52" s="7"/>
      <c r="X52" s="77" t="s">
        <v>53</v>
      </c>
      <c r="Y52" s="78">
        <v>2017</v>
      </c>
      <c r="Z52" s="78">
        <v>2018</v>
      </c>
      <c r="AA52" s="78">
        <v>2019</v>
      </c>
      <c r="AB52" s="78">
        <v>2020</v>
      </c>
      <c r="AC52" s="78">
        <v>2021</v>
      </c>
      <c r="AD52" s="78">
        <v>2022</v>
      </c>
      <c r="AE52" s="78">
        <v>2023</v>
      </c>
      <c r="AF52" s="78">
        <v>2024</v>
      </c>
      <c r="AG52" s="78">
        <v>2025</v>
      </c>
      <c r="AH52" s="78">
        <v>2026</v>
      </c>
      <c r="AI52" s="78">
        <v>2027</v>
      </c>
      <c r="AJ52" s="78">
        <v>2028</v>
      </c>
      <c r="AK52" s="78">
        <v>2029</v>
      </c>
      <c r="AL52" s="78">
        <v>2030</v>
      </c>
      <c r="AM52" s="78">
        <v>2031</v>
      </c>
    </row>
    <row r="53" spans="2:39" ht="15.95" customHeight="1">
      <c r="B53" s="348">
        <v>2017</v>
      </c>
      <c r="C53" s="266">
        <v>0.75</v>
      </c>
      <c r="D53" s="266">
        <v>0.75</v>
      </c>
      <c r="E53" s="266">
        <v>0.75</v>
      </c>
      <c r="F53" s="264">
        <f>+calc!$D$35</f>
        <v>0.72499999999999998</v>
      </c>
      <c r="G53" s="264">
        <f>+calc!$D$35</f>
        <v>0.72499999999999998</v>
      </c>
      <c r="H53" s="264">
        <f>+calc!$D$35</f>
        <v>0.72499999999999998</v>
      </c>
      <c r="I53" s="264">
        <f>+calc!$D$35</f>
        <v>0.72499999999999998</v>
      </c>
      <c r="J53" s="264">
        <f>+calc!$D$35</f>
        <v>0.72499999999999998</v>
      </c>
      <c r="K53" s="264">
        <f>+calc!$D$35</f>
        <v>0.72499999999999998</v>
      </c>
      <c r="L53" s="264">
        <f>+calc!$D$35</f>
        <v>0.72499999999999998</v>
      </c>
      <c r="M53" s="264">
        <f>+calc!$D$35</f>
        <v>0.72499999999999998</v>
      </c>
      <c r="N53" s="264">
        <f>+calc!$D$35</f>
        <v>0.72499999999999998</v>
      </c>
      <c r="O53" s="264">
        <f>+calc!$D$35</f>
        <v>0.72499999999999998</v>
      </c>
      <c r="P53" s="264">
        <f>+calc!$D$35</f>
        <v>0.72499999999999998</v>
      </c>
      <c r="Q53" s="264">
        <f>+calc!$D$35</f>
        <v>0.72499999999999998</v>
      </c>
      <c r="S53" s="6"/>
      <c r="T53" s="6"/>
      <c r="U53" s="6"/>
      <c r="V53" s="7"/>
      <c r="X53" s="79">
        <v>2017</v>
      </c>
      <c r="Y53" s="266">
        <v>0.75</v>
      </c>
      <c r="Z53" s="266">
        <v>0.75</v>
      </c>
      <c r="AA53" s="266">
        <v>0.75</v>
      </c>
      <c r="AB53" s="264">
        <f>+calc1!$D$35</f>
        <v>0.63</v>
      </c>
      <c r="AC53" s="264">
        <f>+calc1!$D$35</f>
        <v>0.63</v>
      </c>
      <c r="AD53" s="264">
        <f>+calc1!$D$35</f>
        <v>0.63</v>
      </c>
      <c r="AE53" s="264">
        <f>+calc1!$D$35</f>
        <v>0.63</v>
      </c>
      <c r="AF53" s="264">
        <f>+calc1!$D$35</f>
        <v>0.63</v>
      </c>
      <c r="AG53" s="264">
        <f>+calc1!$D$35</f>
        <v>0.63</v>
      </c>
      <c r="AH53" s="264">
        <f>+calc1!$D$35</f>
        <v>0.63</v>
      </c>
      <c r="AI53" s="264">
        <f>+calc1!$D$35</f>
        <v>0.63</v>
      </c>
      <c r="AJ53" s="264">
        <f>+calc1!$D$35</f>
        <v>0.63</v>
      </c>
      <c r="AK53" s="264">
        <f>+calc1!$D$35</f>
        <v>0.63</v>
      </c>
      <c r="AL53" s="264">
        <f>+calc1!$D$35</f>
        <v>0.63</v>
      </c>
      <c r="AM53" s="264">
        <f>+calc1!$D$35</f>
        <v>0.63</v>
      </c>
    </row>
    <row r="54" spans="2:39" ht="15.95" customHeight="1">
      <c r="B54" s="348">
        <v>2018</v>
      </c>
      <c r="C54" s="262" t="s">
        <v>14</v>
      </c>
      <c r="D54" s="266">
        <v>0.75</v>
      </c>
      <c r="E54" s="266">
        <v>0.75</v>
      </c>
      <c r="F54" s="264">
        <f>+calc!$D$35</f>
        <v>0.72499999999999998</v>
      </c>
      <c r="G54" s="264">
        <f>+calc!$D$35</f>
        <v>0.72499999999999998</v>
      </c>
      <c r="H54" s="264">
        <f>+calc!$D$35</f>
        <v>0.72499999999999998</v>
      </c>
      <c r="I54" s="264">
        <f>+calc!$D$35</f>
        <v>0.72499999999999998</v>
      </c>
      <c r="J54" s="264">
        <f>+calc!$D$35</f>
        <v>0.72499999999999998</v>
      </c>
      <c r="K54" s="264">
        <f>+calc!$D$35</f>
        <v>0.72499999999999998</v>
      </c>
      <c r="L54" s="264">
        <f>+calc!$D$35</f>
        <v>0.72499999999999998</v>
      </c>
      <c r="M54" s="264">
        <f>+calc!$D$35</f>
        <v>0.72499999999999998</v>
      </c>
      <c r="N54" s="264">
        <f>+calc!$D$35</f>
        <v>0.72499999999999998</v>
      </c>
      <c r="O54" s="264">
        <f>+calc!$D$35</f>
        <v>0.72499999999999998</v>
      </c>
      <c r="P54" s="264">
        <f>+calc!$D$35</f>
        <v>0.72499999999999998</v>
      </c>
      <c r="Q54" s="264">
        <f>+calc!$D$35</f>
        <v>0.72499999999999998</v>
      </c>
      <c r="S54" s="6"/>
      <c r="T54" s="6"/>
      <c r="U54" s="6"/>
      <c r="V54" s="7"/>
      <c r="X54" s="79">
        <v>2018</v>
      </c>
      <c r="Y54" s="262" t="s">
        <v>14</v>
      </c>
      <c r="Z54" s="266">
        <v>0.75</v>
      </c>
      <c r="AA54" s="266">
        <v>0.75</v>
      </c>
      <c r="AB54" s="264">
        <f>+calc1!$D$35</f>
        <v>0.63</v>
      </c>
      <c r="AC54" s="264">
        <f>+calc1!$D$35</f>
        <v>0.63</v>
      </c>
      <c r="AD54" s="264">
        <f>+calc1!$D$35</f>
        <v>0.63</v>
      </c>
      <c r="AE54" s="264">
        <f>+calc1!$D$35</f>
        <v>0.63</v>
      </c>
      <c r="AF54" s="264">
        <f>+calc1!$D$35</f>
        <v>0.63</v>
      </c>
      <c r="AG54" s="264">
        <f>+calc1!$D$35</f>
        <v>0.63</v>
      </c>
      <c r="AH54" s="264">
        <f>+calc1!$D$35</f>
        <v>0.63</v>
      </c>
      <c r="AI54" s="264">
        <f>+calc1!$D$35</f>
        <v>0.63</v>
      </c>
      <c r="AJ54" s="264">
        <f>+calc1!$D$35</f>
        <v>0.63</v>
      </c>
      <c r="AK54" s="264">
        <f>+calc1!$D$35</f>
        <v>0.63</v>
      </c>
      <c r="AL54" s="264">
        <f>+calc1!$D$35</f>
        <v>0.63</v>
      </c>
      <c r="AM54" s="264">
        <f>+calc1!$D$35</f>
        <v>0.63</v>
      </c>
    </row>
    <row r="55" spans="2:39" ht="15.95" customHeight="1">
      <c r="B55" s="348">
        <v>2019</v>
      </c>
      <c r="C55" s="262" t="s">
        <v>14</v>
      </c>
      <c r="D55" s="262" t="s">
        <v>14</v>
      </c>
      <c r="E55" s="266">
        <v>0.75</v>
      </c>
      <c r="F55" s="264">
        <f>+calc!$D$35</f>
        <v>0.72499999999999998</v>
      </c>
      <c r="G55" s="264">
        <f>+calc!$D$35</f>
        <v>0.72499999999999998</v>
      </c>
      <c r="H55" s="264">
        <f>+calc!$D$35</f>
        <v>0.72499999999999998</v>
      </c>
      <c r="I55" s="264">
        <f>+calc!$D$35</f>
        <v>0.72499999999999998</v>
      </c>
      <c r="J55" s="264">
        <f>+calc!$D$35</f>
        <v>0.72499999999999998</v>
      </c>
      <c r="K55" s="264">
        <f>+calc!$D$35</f>
        <v>0.72499999999999998</v>
      </c>
      <c r="L55" s="264">
        <f>+calc!$D$35</f>
        <v>0.72499999999999998</v>
      </c>
      <c r="M55" s="264">
        <f>+calc!$D$35</f>
        <v>0.72499999999999998</v>
      </c>
      <c r="N55" s="264">
        <f>+calc!$D$35</f>
        <v>0.72499999999999998</v>
      </c>
      <c r="O55" s="264">
        <f>+calc!$D$35</f>
        <v>0.72499999999999998</v>
      </c>
      <c r="P55" s="264">
        <f>+calc!$D$35</f>
        <v>0.72499999999999998</v>
      </c>
      <c r="Q55" s="264">
        <f>+calc!$D$35</f>
        <v>0.72499999999999998</v>
      </c>
      <c r="S55" s="6"/>
      <c r="T55" s="6"/>
      <c r="U55" s="6"/>
      <c r="V55" s="7"/>
      <c r="X55" s="79">
        <v>2019</v>
      </c>
      <c r="Y55" s="262" t="s">
        <v>14</v>
      </c>
      <c r="Z55" s="262" t="s">
        <v>14</v>
      </c>
      <c r="AA55" s="266">
        <v>0.75</v>
      </c>
      <c r="AB55" s="264">
        <f>+calc1!$D$35</f>
        <v>0.63</v>
      </c>
      <c r="AC55" s="264">
        <f>+calc1!$D$35</f>
        <v>0.63</v>
      </c>
      <c r="AD55" s="264">
        <f>+calc1!$D$35</f>
        <v>0.63</v>
      </c>
      <c r="AE55" s="264">
        <f>+calc1!$D$35</f>
        <v>0.63</v>
      </c>
      <c r="AF55" s="264">
        <f>+calc1!$D$35</f>
        <v>0.63</v>
      </c>
      <c r="AG55" s="264">
        <f>+calc1!$D$35</f>
        <v>0.63</v>
      </c>
      <c r="AH55" s="264">
        <f>+calc1!$D$35</f>
        <v>0.63</v>
      </c>
      <c r="AI55" s="264">
        <f>+calc1!$D$35</f>
        <v>0.63</v>
      </c>
      <c r="AJ55" s="264">
        <f>+calc1!$D$35</f>
        <v>0.63</v>
      </c>
      <c r="AK55" s="264">
        <f>+calc1!$D$35</f>
        <v>0.63</v>
      </c>
      <c r="AL55" s="264">
        <f>+calc1!$D$35</f>
        <v>0.63</v>
      </c>
      <c r="AM55" s="264">
        <f>+calc1!$D$35</f>
        <v>0.63</v>
      </c>
    </row>
    <row r="56" spans="2:39" ht="15.95" customHeight="1">
      <c r="B56" s="348">
        <v>2020</v>
      </c>
      <c r="C56" s="262" t="s">
        <v>14</v>
      </c>
      <c r="D56" s="262" t="s">
        <v>14</v>
      </c>
      <c r="E56" s="262" t="s">
        <v>14</v>
      </c>
      <c r="F56" s="264">
        <f>+calc!$D$35</f>
        <v>0.72499999999999998</v>
      </c>
      <c r="G56" s="264">
        <f>+calc!$D$35</f>
        <v>0.72499999999999998</v>
      </c>
      <c r="H56" s="264">
        <f>+calc!$D$35</f>
        <v>0.72499999999999998</v>
      </c>
      <c r="I56" s="264">
        <f>+calc!$D$35</f>
        <v>0.72499999999999998</v>
      </c>
      <c r="J56" s="264">
        <f>+calc!$D$35</f>
        <v>0.72499999999999998</v>
      </c>
      <c r="K56" s="264">
        <f>+calc!$D$35</f>
        <v>0.72499999999999998</v>
      </c>
      <c r="L56" s="264">
        <f>+calc!$D$35</f>
        <v>0.72499999999999998</v>
      </c>
      <c r="M56" s="264">
        <f>+calc!$D$35</f>
        <v>0.72499999999999998</v>
      </c>
      <c r="N56" s="264">
        <f>+calc!$D$35</f>
        <v>0.72499999999999998</v>
      </c>
      <c r="O56" s="264">
        <f>+calc!$D$35</f>
        <v>0.72499999999999998</v>
      </c>
      <c r="P56" s="264">
        <f>+calc!$D$35</f>
        <v>0.72499999999999998</v>
      </c>
      <c r="Q56" s="264">
        <f>+calc!$D$35</f>
        <v>0.72499999999999998</v>
      </c>
      <c r="S56" s="6"/>
      <c r="T56" s="6"/>
      <c r="U56" s="6"/>
      <c r="V56" s="7"/>
      <c r="X56" s="79">
        <v>2020</v>
      </c>
      <c r="Y56" s="262" t="s">
        <v>14</v>
      </c>
      <c r="Z56" s="262" t="s">
        <v>14</v>
      </c>
      <c r="AA56" s="262" t="s">
        <v>14</v>
      </c>
      <c r="AB56" s="264">
        <f>+calc1!$D$35</f>
        <v>0.63</v>
      </c>
      <c r="AC56" s="264">
        <f>+calc1!$D$35</f>
        <v>0.63</v>
      </c>
      <c r="AD56" s="264">
        <f>+calc1!$D$35</f>
        <v>0.63</v>
      </c>
      <c r="AE56" s="264">
        <f>+calc1!$D$35</f>
        <v>0.63</v>
      </c>
      <c r="AF56" s="264">
        <f>+calc1!$D$35</f>
        <v>0.63</v>
      </c>
      <c r="AG56" s="264">
        <f>+calc1!$D$35</f>
        <v>0.63</v>
      </c>
      <c r="AH56" s="264">
        <f>+calc1!$D$35</f>
        <v>0.63</v>
      </c>
      <c r="AI56" s="264">
        <f>+calc1!$D$35</f>
        <v>0.63</v>
      </c>
      <c r="AJ56" s="264">
        <f>+calc1!$D$35</f>
        <v>0.63</v>
      </c>
      <c r="AK56" s="264">
        <f>+calc1!$D$35</f>
        <v>0.63</v>
      </c>
      <c r="AL56" s="264">
        <f>+calc1!$D$35</f>
        <v>0.63</v>
      </c>
      <c r="AM56" s="264">
        <f>+calc1!$D$35</f>
        <v>0.63</v>
      </c>
    </row>
    <row r="57" spans="2:39" ht="15.95" customHeight="1">
      <c r="B57" s="348">
        <v>2021</v>
      </c>
      <c r="C57" s="262" t="s">
        <v>14</v>
      </c>
      <c r="D57" s="262" t="s">
        <v>14</v>
      </c>
      <c r="E57" s="262" t="s">
        <v>14</v>
      </c>
      <c r="F57" s="262" t="s">
        <v>14</v>
      </c>
      <c r="G57" s="264">
        <f>+calc!$D$35</f>
        <v>0.72499999999999998</v>
      </c>
      <c r="H57" s="264">
        <f>+calc!$D$35</f>
        <v>0.72499999999999998</v>
      </c>
      <c r="I57" s="264">
        <f>+calc!$D$35</f>
        <v>0.72499999999999998</v>
      </c>
      <c r="J57" s="264">
        <f>+calc!$D$35</f>
        <v>0.72499999999999998</v>
      </c>
      <c r="K57" s="264">
        <f>+calc!$D$35</f>
        <v>0.72499999999999998</v>
      </c>
      <c r="L57" s="264">
        <f>+calc!$D$35</f>
        <v>0.72499999999999998</v>
      </c>
      <c r="M57" s="264">
        <f>+calc!$D$35</f>
        <v>0.72499999999999998</v>
      </c>
      <c r="N57" s="264">
        <f>+calc!$D$35</f>
        <v>0.72499999999999998</v>
      </c>
      <c r="O57" s="264">
        <f>+calc!$D$35</f>
        <v>0.72499999999999998</v>
      </c>
      <c r="P57" s="264">
        <f>+calc!$D$35</f>
        <v>0.72499999999999998</v>
      </c>
      <c r="Q57" s="264">
        <f>+calc!$D$35</f>
        <v>0.72499999999999998</v>
      </c>
      <c r="S57" s="6"/>
      <c r="T57" s="6"/>
      <c r="U57" s="6"/>
      <c r="V57" s="7"/>
      <c r="X57" s="79">
        <v>2021</v>
      </c>
      <c r="Y57" s="262" t="s">
        <v>14</v>
      </c>
      <c r="Z57" s="262" t="s">
        <v>14</v>
      </c>
      <c r="AA57" s="262" t="s">
        <v>14</v>
      </c>
      <c r="AB57" s="262" t="s">
        <v>14</v>
      </c>
      <c r="AC57" s="264">
        <f>+calc1!$D$35</f>
        <v>0.63</v>
      </c>
      <c r="AD57" s="264">
        <f>+calc1!$D$35</f>
        <v>0.63</v>
      </c>
      <c r="AE57" s="264">
        <f>+calc1!$D$35</f>
        <v>0.63</v>
      </c>
      <c r="AF57" s="264">
        <f>+calc1!$D$35</f>
        <v>0.63</v>
      </c>
      <c r="AG57" s="264">
        <f>+calc1!$D$35</f>
        <v>0.63</v>
      </c>
      <c r="AH57" s="264">
        <f>+calc1!$D$35</f>
        <v>0.63</v>
      </c>
      <c r="AI57" s="264">
        <f>+calc1!$D$35</f>
        <v>0.63</v>
      </c>
      <c r="AJ57" s="264">
        <f>+calc1!$D$35</f>
        <v>0.63</v>
      </c>
      <c r="AK57" s="264">
        <f>+calc1!$D$35</f>
        <v>0.63</v>
      </c>
      <c r="AL57" s="264">
        <f>+calc1!$D$35</f>
        <v>0.63</v>
      </c>
      <c r="AM57" s="264">
        <f>+calc1!$D$35</f>
        <v>0.63</v>
      </c>
    </row>
    <row r="58" spans="2:39" ht="15.95" customHeight="1">
      <c r="B58" s="348">
        <v>2022</v>
      </c>
      <c r="C58" s="262" t="s">
        <v>14</v>
      </c>
      <c r="D58" s="262" t="s">
        <v>14</v>
      </c>
      <c r="E58" s="262" t="s">
        <v>14</v>
      </c>
      <c r="F58" s="262" t="s">
        <v>14</v>
      </c>
      <c r="G58" s="262" t="s">
        <v>14</v>
      </c>
      <c r="H58" s="264">
        <f>+calc!$D$35</f>
        <v>0.72499999999999998</v>
      </c>
      <c r="I58" s="264">
        <f>+calc!$D$35</f>
        <v>0.72499999999999998</v>
      </c>
      <c r="J58" s="264">
        <f>+calc!$D$35</f>
        <v>0.72499999999999998</v>
      </c>
      <c r="K58" s="264">
        <f>+calc!$D$35</f>
        <v>0.72499999999999998</v>
      </c>
      <c r="L58" s="264">
        <f>+calc!$D$35</f>
        <v>0.72499999999999998</v>
      </c>
      <c r="M58" s="264">
        <f>+calc!$D$35</f>
        <v>0.72499999999999998</v>
      </c>
      <c r="N58" s="264">
        <f>+calc!$D$35</f>
        <v>0.72499999999999998</v>
      </c>
      <c r="O58" s="264">
        <f>+calc!$D$35</f>
        <v>0.72499999999999998</v>
      </c>
      <c r="P58" s="264">
        <f>+calc!$D$35</f>
        <v>0.72499999999999998</v>
      </c>
      <c r="Q58" s="264">
        <f>+calc!$D$35</f>
        <v>0.72499999999999998</v>
      </c>
      <c r="S58" s="6"/>
      <c r="T58" s="6"/>
      <c r="U58" s="6"/>
      <c r="V58" s="7"/>
      <c r="X58" s="79">
        <v>2022</v>
      </c>
      <c r="Y58" s="262" t="s">
        <v>14</v>
      </c>
      <c r="Z58" s="262" t="s">
        <v>14</v>
      </c>
      <c r="AA58" s="262" t="s">
        <v>14</v>
      </c>
      <c r="AB58" s="262" t="s">
        <v>14</v>
      </c>
      <c r="AC58" s="262" t="s">
        <v>14</v>
      </c>
      <c r="AD58" s="264">
        <f>+calc1!$D$35</f>
        <v>0.63</v>
      </c>
      <c r="AE58" s="264">
        <f>+calc1!$D$35</f>
        <v>0.63</v>
      </c>
      <c r="AF58" s="264">
        <f>+calc1!$D$35</f>
        <v>0.63</v>
      </c>
      <c r="AG58" s="264">
        <f>+calc1!$D$35</f>
        <v>0.63</v>
      </c>
      <c r="AH58" s="264">
        <f>+calc1!$D$35</f>
        <v>0.63</v>
      </c>
      <c r="AI58" s="264">
        <f>+calc1!$D$35</f>
        <v>0.63</v>
      </c>
      <c r="AJ58" s="264">
        <f>+calc1!$D$35</f>
        <v>0.63</v>
      </c>
      <c r="AK58" s="264">
        <f>+calc1!$D$35</f>
        <v>0.63</v>
      </c>
      <c r="AL58" s="264">
        <f>+calc1!$D$35</f>
        <v>0.63</v>
      </c>
      <c r="AM58" s="264">
        <f>+calc1!$D$35</f>
        <v>0.63</v>
      </c>
    </row>
    <row r="59" spans="2:39" ht="15.95" customHeight="1">
      <c r="B59" s="348" t="s">
        <v>59</v>
      </c>
      <c r="C59" s="262" t="s">
        <v>14</v>
      </c>
      <c r="D59" s="262" t="s">
        <v>14</v>
      </c>
      <c r="E59" s="262" t="s">
        <v>14</v>
      </c>
      <c r="F59" s="262" t="s">
        <v>14</v>
      </c>
      <c r="G59" s="262" t="s">
        <v>14</v>
      </c>
      <c r="H59" s="262" t="s">
        <v>14</v>
      </c>
      <c r="I59" s="264">
        <f>+calc!$D$51</f>
        <v>0.72499999999999998</v>
      </c>
      <c r="J59" s="264">
        <f>+calc!$D$51</f>
        <v>0.72499999999999998</v>
      </c>
      <c r="K59" s="264">
        <f>+calc!$D$51</f>
        <v>0.72499999999999998</v>
      </c>
      <c r="L59" s="264">
        <f>+calc!$D$51</f>
        <v>0.72499999999999998</v>
      </c>
      <c r="M59" s="264">
        <f>+calc!$D$51</f>
        <v>0.72499999999999998</v>
      </c>
      <c r="N59" s="264">
        <f>+calc!$D$51</f>
        <v>0.72499999999999998</v>
      </c>
      <c r="O59" s="264">
        <f>+calc!$D$51</f>
        <v>0.72499999999999998</v>
      </c>
      <c r="P59" s="264">
        <f>+calc!$D$51</f>
        <v>0.72499999999999998</v>
      </c>
      <c r="Q59" s="264">
        <f>+calc!$D$51</f>
        <v>0.72499999999999998</v>
      </c>
      <c r="S59" s="6"/>
      <c r="T59" s="6"/>
      <c r="U59" s="6"/>
      <c r="V59" s="7"/>
      <c r="X59" s="79" t="s">
        <v>59</v>
      </c>
      <c r="Y59" s="262" t="s">
        <v>14</v>
      </c>
      <c r="Z59" s="262" t="s">
        <v>14</v>
      </c>
      <c r="AA59" s="262" t="s">
        <v>14</v>
      </c>
      <c r="AB59" s="262" t="s">
        <v>14</v>
      </c>
      <c r="AC59" s="262" t="s">
        <v>14</v>
      </c>
      <c r="AD59" s="262" t="s">
        <v>14</v>
      </c>
      <c r="AE59" s="264">
        <f>+calc1!$D$51</f>
        <v>0.63</v>
      </c>
      <c r="AF59" s="264">
        <f>+calc1!$D$51</f>
        <v>0.63</v>
      </c>
      <c r="AG59" s="264">
        <f>+calc1!$D$51</f>
        <v>0.63</v>
      </c>
      <c r="AH59" s="264">
        <f>+calc1!$D$51</f>
        <v>0.63</v>
      </c>
      <c r="AI59" s="264">
        <f>+calc1!$D$51</f>
        <v>0.63</v>
      </c>
      <c r="AJ59" s="264">
        <f>+calc1!$D$51</f>
        <v>0.63</v>
      </c>
      <c r="AK59" s="264">
        <f>+calc1!$D$51</f>
        <v>0.63</v>
      </c>
      <c r="AL59" s="264">
        <f>+calc1!$D$51</f>
        <v>0.63</v>
      </c>
      <c r="AM59" s="264">
        <f>+calc1!$D$51</f>
        <v>0.63</v>
      </c>
    </row>
    <row r="60" spans="2:39" ht="15.95" customHeight="1">
      <c r="B60" s="348" t="s">
        <v>60</v>
      </c>
      <c r="C60" s="262" t="s">
        <v>14</v>
      </c>
      <c r="D60" s="262" t="s">
        <v>14</v>
      </c>
      <c r="E60" s="262" t="s">
        <v>14</v>
      </c>
      <c r="F60" s="262" t="s">
        <v>14</v>
      </c>
      <c r="G60" s="262" t="s">
        <v>14</v>
      </c>
      <c r="H60" s="262" t="s">
        <v>14</v>
      </c>
      <c r="I60" s="264">
        <f>+calc!$D$64</f>
        <v>0.72499999999999998</v>
      </c>
      <c r="J60" s="264">
        <f>+calc!$D$64</f>
        <v>0.72499999999999998</v>
      </c>
      <c r="K60" s="264">
        <f>+calc!$D$74</f>
        <v>0.72499999999999998</v>
      </c>
      <c r="L60" s="264">
        <f>+calc!$D$84</f>
        <v>0.5</v>
      </c>
      <c r="M60" s="264">
        <f>+calc!$D$94</f>
        <v>0.25</v>
      </c>
      <c r="N60" s="264">
        <f>+calc!$D$104</f>
        <v>0</v>
      </c>
      <c r="O60" s="264">
        <f>+calc!$D$104</f>
        <v>0</v>
      </c>
      <c r="P60" s="264">
        <f>+calc!$D$104</f>
        <v>0</v>
      </c>
      <c r="Q60" s="264">
        <f>+calc!$D$104</f>
        <v>0</v>
      </c>
      <c r="S60" s="6"/>
      <c r="T60" s="6"/>
      <c r="U60" s="6"/>
      <c r="V60" s="7"/>
      <c r="X60" s="79" t="s">
        <v>60</v>
      </c>
      <c r="Y60" s="262" t="s">
        <v>14</v>
      </c>
      <c r="Z60" s="262" t="s">
        <v>14</v>
      </c>
      <c r="AA60" s="262" t="s">
        <v>14</v>
      </c>
      <c r="AB60" s="262" t="s">
        <v>14</v>
      </c>
      <c r="AC60" s="262" t="s">
        <v>14</v>
      </c>
      <c r="AD60" s="262" t="s">
        <v>14</v>
      </c>
      <c r="AE60" s="264">
        <f>+calc1!$D$64</f>
        <v>0.63</v>
      </c>
      <c r="AF60" s="264">
        <f>+calc1!$D$64</f>
        <v>0.63</v>
      </c>
      <c r="AG60" s="264">
        <f>+calc1!$D$74</f>
        <v>0.63</v>
      </c>
      <c r="AH60" s="264">
        <f>+calc1!$D$84</f>
        <v>0.5</v>
      </c>
      <c r="AI60" s="264">
        <f>+calc1!$D$94</f>
        <v>0.25</v>
      </c>
      <c r="AJ60" s="264">
        <f>+calc1!$D$104</f>
        <v>0</v>
      </c>
      <c r="AK60" s="264">
        <f>+calc1!$D$104</f>
        <v>0</v>
      </c>
      <c r="AL60" s="264">
        <f>+calc1!$D$104</f>
        <v>0</v>
      </c>
      <c r="AM60" s="264">
        <f>+calc1!$D$104</f>
        <v>0</v>
      </c>
    </row>
    <row r="61" spans="2:39" ht="15.95" customHeight="1">
      <c r="B61" s="348">
        <v>2024</v>
      </c>
      <c r="C61" s="262" t="s">
        <v>14</v>
      </c>
      <c r="D61" s="262" t="s">
        <v>14</v>
      </c>
      <c r="E61" s="262" t="s">
        <v>14</v>
      </c>
      <c r="F61" s="262" t="s">
        <v>14</v>
      </c>
      <c r="G61" s="262" t="s">
        <v>14</v>
      </c>
      <c r="H61" s="262" t="s">
        <v>14</v>
      </c>
      <c r="I61" s="262" t="s">
        <v>14</v>
      </c>
      <c r="J61" s="264">
        <f>+calc!$D$64</f>
        <v>0.72499999999999998</v>
      </c>
      <c r="K61" s="264">
        <f>+calc!$D$74</f>
        <v>0.72499999999999998</v>
      </c>
      <c r="L61" s="264">
        <f>+calc!$D$84</f>
        <v>0.5</v>
      </c>
      <c r="M61" s="264">
        <f>+calc!$D$94</f>
        <v>0.25</v>
      </c>
      <c r="N61" s="264">
        <f>+calc!$D$104</f>
        <v>0</v>
      </c>
      <c r="O61" s="264">
        <f>+calc!$D$104</f>
        <v>0</v>
      </c>
      <c r="P61" s="264">
        <f>+calc!$D$104</f>
        <v>0</v>
      </c>
      <c r="Q61" s="264">
        <f>+calc!$D$104</f>
        <v>0</v>
      </c>
      <c r="S61" s="6"/>
      <c r="T61" s="6"/>
      <c r="U61" s="6"/>
      <c r="V61" s="7"/>
      <c r="X61" s="79">
        <v>2024</v>
      </c>
      <c r="Y61" s="262" t="s">
        <v>14</v>
      </c>
      <c r="Z61" s="262" t="s">
        <v>14</v>
      </c>
      <c r="AA61" s="262" t="s">
        <v>14</v>
      </c>
      <c r="AB61" s="262" t="s">
        <v>14</v>
      </c>
      <c r="AC61" s="262" t="s">
        <v>14</v>
      </c>
      <c r="AD61" s="262" t="s">
        <v>14</v>
      </c>
      <c r="AE61" s="262" t="s">
        <v>14</v>
      </c>
      <c r="AF61" s="264">
        <f>+calc1!$D$64</f>
        <v>0.63</v>
      </c>
      <c r="AG61" s="264">
        <f>+calc1!$D$74</f>
        <v>0.63</v>
      </c>
      <c r="AH61" s="264">
        <f>+calc1!$D$84</f>
        <v>0.5</v>
      </c>
      <c r="AI61" s="264">
        <f>+calc1!$D$94</f>
        <v>0.25</v>
      </c>
      <c r="AJ61" s="264">
        <f>+calc1!$D$104</f>
        <v>0</v>
      </c>
      <c r="AK61" s="264">
        <f>+calc1!$D$104</f>
        <v>0</v>
      </c>
      <c r="AL61" s="264">
        <f>+calc1!$D$104</f>
        <v>0</v>
      </c>
      <c r="AM61" s="264">
        <f>+calc1!$D$104</f>
        <v>0</v>
      </c>
    </row>
    <row r="62" spans="2:39" ht="15.95" customHeight="1">
      <c r="B62" s="348">
        <v>2025</v>
      </c>
      <c r="C62" s="262" t="s">
        <v>14</v>
      </c>
      <c r="D62" s="262" t="s">
        <v>14</v>
      </c>
      <c r="E62" s="262" t="s">
        <v>14</v>
      </c>
      <c r="F62" s="262" t="s">
        <v>14</v>
      </c>
      <c r="G62" s="262" t="s">
        <v>14</v>
      </c>
      <c r="H62" s="262" t="s">
        <v>14</v>
      </c>
      <c r="I62" s="262" t="s">
        <v>14</v>
      </c>
      <c r="J62" s="262" t="s">
        <v>14</v>
      </c>
      <c r="K62" s="264">
        <f>+calc!$D$74</f>
        <v>0.72499999999999998</v>
      </c>
      <c r="L62" s="264">
        <f>+calc!$D$84</f>
        <v>0.5</v>
      </c>
      <c r="M62" s="264">
        <f>+calc!$D$94</f>
        <v>0.25</v>
      </c>
      <c r="N62" s="264">
        <f>+calc!$D$104</f>
        <v>0</v>
      </c>
      <c r="O62" s="264">
        <f>+calc!$D$104</f>
        <v>0</v>
      </c>
      <c r="P62" s="264">
        <f>+calc!$D$104</f>
        <v>0</v>
      </c>
      <c r="Q62" s="264">
        <f>+calc!$D$104</f>
        <v>0</v>
      </c>
      <c r="S62" s="6"/>
      <c r="T62" s="6"/>
      <c r="U62" s="6"/>
      <c r="V62" s="7"/>
      <c r="X62" s="79">
        <v>2025</v>
      </c>
      <c r="Y62" s="262" t="s">
        <v>14</v>
      </c>
      <c r="Z62" s="262" t="s">
        <v>14</v>
      </c>
      <c r="AA62" s="262" t="s">
        <v>14</v>
      </c>
      <c r="AB62" s="262" t="s">
        <v>14</v>
      </c>
      <c r="AC62" s="262" t="s">
        <v>14</v>
      </c>
      <c r="AD62" s="262" t="s">
        <v>14</v>
      </c>
      <c r="AE62" s="262" t="s">
        <v>14</v>
      </c>
      <c r="AF62" s="262" t="s">
        <v>14</v>
      </c>
      <c r="AG62" s="264">
        <f>+calc1!$D$74</f>
        <v>0.63</v>
      </c>
      <c r="AH62" s="264">
        <f>+calc1!$D$84</f>
        <v>0.5</v>
      </c>
      <c r="AI62" s="264">
        <f>+calc1!$D$94</f>
        <v>0.25</v>
      </c>
      <c r="AJ62" s="264">
        <f>+calc1!$D$104</f>
        <v>0</v>
      </c>
      <c r="AK62" s="264">
        <f>+calc1!$D$104</f>
        <v>0</v>
      </c>
      <c r="AL62" s="264">
        <f>+calc1!$D$104</f>
        <v>0</v>
      </c>
      <c r="AM62" s="264">
        <f>+calc1!$D$104</f>
        <v>0</v>
      </c>
    </row>
    <row r="63" spans="2:39" ht="15.95" customHeight="1">
      <c r="B63" s="348">
        <v>2026</v>
      </c>
      <c r="C63" s="262" t="s">
        <v>14</v>
      </c>
      <c r="D63" s="262" t="s">
        <v>14</v>
      </c>
      <c r="E63" s="262" t="s">
        <v>14</v>
      </c>
      <c r="F63" s="262" t="s">
        <v>14</v>
      </c>
      <c r="G63" s="262" t="s">
        <v>14</v>
      </c>
      <c r="H63" s="262" t="s">
        <v>14</v>
      </c>
      <c r="I63" s="262" t="s">
        <v>14</v>
      </c>
      <c r="J63" s="262" t="s">
        <v>14</v>
      </c>
      <c r="K63" s="262" t="s">
        <v>14</v>
      </c>
      <c r="L63" s="264">
        <f>+calc!$D$104</f>
        <v>0</v>
      </c>
      <c r="M63" s="264">
        <f>+calc!$D$104</f>
        <v>0</v>
      </c>
      <c r="N63" s="264">
        <f>+calc!$D$104</f>
        <v>0</v>
      </c>
      <c r="O63" s="264">
        <f>+calc!$D$104</f>
        <v>0</v>
      </c>
      <c r="P63" s="264">
        <f>+calc!$D$104</f>
        <v>0</v>
      </c>
      <c r="Q63" s="264">
        <f>+calc!$D$104</f>
        <v>0</v>
      </c>
      <c r="S63" s="6"/>
      <c r="T63" s="6"/>
      <c r="U63" s="6"/>
      <c r="V63" s="7"/>
      <c r="X63" s="79">
        <v>2026</v>
      </c>
      <c r="Y63" s="262" t="s">
        <v>14</v>
      </c>
      <c r="Z63" s="262" t="s">
        <v>14</v>
      </c>
      <c r="AA63" s="262" t="s">
        <v>14</v>
      </c>
      <c r="AB63" s="262" t="s">
        <v>14</v>
      </c>
      <c r="AC63" s="262" t="s">
        <v>14</v>
      </c>
      <c r="AD63" s="262" t="s">
        <v>14</v>
      </c>
      <c r="AE63" s="262" t="s">
        <v>14</v>
      </c>
      <c r="AF63" s="262" t="s">
        <v>14</v>
      </c>
      <c r="AG63" s="262" t="s">
        <v>14</v>
      </c>
      <c r="AH63" s="264">
        <f>+calc1!$D$104</f>
        <v>0</v>
      </c>
      <c r="AI63" s="264">
        <f>+calc1!$D$104</f>
        <v>0</v>
      </c>
      <c r="AJ63" s="264">
        <f>+calc1!$D$104</f>
        <v>0</v>
      </c>
      <c r="AK63" s="264">
        <f>+calc1!$D$104</f>
        <v>0</v>
      </c>
      <c r="AL63" s="264">
        <f>+calc1!$D$104</f>
        <v>0</v>
      </c>
      <c r="AM63" s="264">
        <f>+calc1!$D$104</f>
        <v>0</v>
      </c>
    </row>
    <row r="64" spans="2:39" ht="15.95" customHeight="1">
      <c r="B64" s="348">
        <v>2027</v>
      </c>
      <c r="C64" s="262" t="s">
        <v>14</v>
      </c>
      <c r="D64" s="262" t="s">
        <v>14</v>
      </c>
      <c r="E64" s="262" t="s">
        <v>14</v>
      </c>
      <c r="F64" s="262" t="s">
        <v>14</v>
      </c>
      <c r="G64" s="262" t="s">
        <v>14</v>
      </c>
      <c r="H64" s="262" t="s">
        <v>14</v>
      </c>
      <c r="I64" s="262" t="s">
        <v>14</v>
      </c>
      <c r="J64" s="262" t="s">
        <v>14</v>
      </c>
      <c r="K64" s="262" t="s">
        <v>14</v>
      </c>
      <c r="L64" s="262" t="s">
        <v>14</v>
      </c>
      <c r="M64" s="264">
        <f>+calc!$D$104</f>
        <v>0</v>
      </c>
      <c r="N64" s="264">
        <f>+calc!$D$104</f>
        <v>0</v>
      </c>
      <c r="O64" s="264">
        <f>+calc!$D$104</f>
        <v>0</v>
      </c>
      <c r="P64" s="264">
        <f>+calc!$D$104</f>
        <v>0</v>
      </c>
      <c r="Q64" s="264">
        <f>+calc!$D$104</f>
        <v>0</v>
      </c>
      <c r="S64" s="6"/>
      <c r="T64" s="6"/>
      <c r="U64" s="6"/>
      <c r="V64" s="7"/>
      <c r="X64" s="79">
        <v>2027</v>
      </c>
      <c r="Y64" s="262" t="s">
        <v>14</v>
      </c>
      <c r="Z64" s="262" t="s">
        <v>14</v>
      </c>
      <c r="AA64" s="262" t="s">
        <v>14</v>
      </c>
      <c r="AB64" s="262" t="s">
        <v>14</v>
      </c>
      <c r="AC64" s="262" t="s">
        <v>14</v>
      </c>
      <c r="AD64" s="262" t="s">
        <v>14</v>
      </c>
      <c r="AE64" s="262" t="s">
        <v>14</v>
      </c>
      <c r="AF64" s="262" t="s">
        <v>14</v>
      </c>
      <c r="AG64" s="262" t="s">
        <v>14</v>
      </c>
      <c r="AH64" s="262" t="s">
        <v>14</v>
      </c>
      <c r="AI64" s="264">
        <f>+calc1!$D$104</f>
        <v>0</v>
      </c>
      <c r="AJ64" s="264">
        <f>+calc1!$D$104</f>
        <v>0</v>
      </c>
      <c r="AK64" s="264">
        <f>+calc1!$D$104</f>
        <v>0</v>
      </c>
      <c r="AL64" s="264">
        <f>+calc1!$D$104</f>
        <v>0</v>
      </c>
      <c r="AM64" s="264">
        <f>+calc1!$D$104</f>
        <v>0</v>
      </c>
    </row>
    <row r="65" spans="2:39" ht="15.95" customHeight="1">
      <c r="B65" s="348">
        <v>2028</v>
      </c>
      <c r="C65" s="262" t="s">
        <v>14</v>
      </c>
      <c r="D65" s="262" t="s">
        <v>14</v>
      </c>
      <c r="E65" s="262" t="s">
        <v>14</v>
      </c>
      <c r="F65" s="262" t="s">
        <v>14</v>
      </c>
      <c r="G65" s="262" t="s">
        <v>14</v>
      </c>
      <c r="H65" s="262" t="s">
        <v>14</v>
      </c>
      <c r="I65" s="262" t="s">
        <v>14</v>
      </c>
      <c r="J65" s="262" t="s">
        <v>14</v>
      </c>
      <c r="K65" s="262" t="s">
        <v>14</v>
      </c>
      <c r="L65" s="262" t="s">
        <v>14</v>
      </c>
      <c r="M65" s="262" t="s">
        <v>14</v>
      </c>
      <c r="N65" s="264">
        <f>+calc!$D$104</f>
        <v>0</v>
      </c>
      <c r="O65" s="264">
        <f>+calc!$D$104</f>
        <v>0</v>
      </c>
      <c r="P65" s="264">
        <f>+calc!$D$104</f>
        <v>0</v>
      </c>
      <c r="Q65" s="264">
        <f>+calc!$D$104</f>
        <v>0</v>
      </c>
      <c r="S65" s="6"/>
      <c r="T65" s="6"/>
      <c r="U65" s="6"/>
      <c r="V65" s="7"/>
      <c r="X65" s="79">
        <v>2028</v>
      </c>
      <c r="Y65" s="262" t="s">
        <v>14</v>
      </c>
      <c r="Z65" s="262" t="s">
        <v>14</v>
      </c>
      <c r="AA65" s="262" t="s">
        <v>14</v>
      </c>
      <c r="AB65" s="262" t="s">
        <v>14</v>
      </c>
      <c r="AC65" s="262" t="s">
        <v>14</v>
      </c>
      <c r="AD65" s="262" t="s">
        <v>14</v>
      </c>
      <c r="AE65" s="262" t="s">
        <v>14</v>
      </c>
      <c r="AF65" s="262" t="s">
        <v>14</v>
      </c>
      <c r="AG65" s="262" t="s">
        <v>14</v>
      </c>
      <c r="AH65" s="262" t="s">
        <v>14</v>
      </c>
      <c r="AI65" s="262" t="s">
        <v>14</v>
      </c>
      <c r="AJ65" s="264">
        <f>+calc1!$D$104</f>
        <v>0</v>
      </c>
      <c r="AK65" s="264">
        <f>+calc1!$D$104</f>
        <v>0</v>
      </c>
      <c r="AL65" s="264">
        <f>+calc1!$D$104</f>
        <v>0</v>
      </c>
      <c r="AM65" s="264">
        <f>+calc1!$D$104</f>
        <v>0</v>
      </c>
    </row>
    <row r="66" spans="2:39" ht="15.95" customHeight="1">
      <c r="B66" s="348">
        <v>2029</v>
      </c>
      <c r="C66" s="262" t="s">
        <v>14</v>
      </c>
      <c r="D66" s="262" t="s">
        <v>14</v>
      </c>
      <c r="E66" s="262" t="s">
        <v>14</v>
      </c>
      <c r="F66" s="262" t="s">
        <v>14</v>
      </c>
      <c r="G66" s="262" t="s">
        <v>14</v>
      </c>
      <c r="H66" s="262" t="s">
        <v>14</v>
      </c>
      <c r="I66" s="262" t="s">
        <v>14</v>
      </c>
      <c r="J66" s="262" t="s">
        <v>14</v>
      </c>
      <c r="K66" s="262" t="s">
        <v>14</v>
      </c>
      <c r="L66" s="262" t="s">
        <v>14</v>
      </c>
      <c r="M66" s="262" t="s">
        <v>14</v>
      </c>
      <c r="N66" s="262" t="s">
        <v>14</v>
      </c>
      <c r="O66" s="264">
        <f>+calc!$D$104</f>
        <v>0</v>
      </c>
      <c r="P66" s="264">
        <f>+calc!$D$104</f>
        <v>0</v>
      </c>
      <c r="Q66" s="264">
        <f>+calc!$D$104</f>
        <v>0</v>
      </c>
      <c r="S66" s="6"/>
      <c r="T66" s="6"/>
      <c r="U66" s="6"/>
      <c r="V66" s="7"/>
      <c r="X66" s="79">
        <v>2029</v>
      </c>
      <c r="Y66" s="262" t="s">
        <v>14</v>
      </c>
      <c r="Z66" s="262" t="s">
        <v>14</v>
      </c>
      <c r="AA66" s="262" t="s">
        <v>14</v>
      </c>
      <c r="AB66" s="262" t="s">
        <v>14</v>
      </c>
      <c r="AC66" s="262" t="s">
        <v>14</v>
      </c>
      <c r="AD66" s="262" t="s">
        <v>14</v>
      </c>
      <c r="AE66" s="262" t="s">
        <v>14</v>
      </c>
      <c r="AF66" s="262" t="s">
        <v>14</v>
      </c>
      <c r="AG66" s="262" t="s">
        <v>14</v>
      </c>
      <c r="AH66" s="262" t="s">
        <v>14</v>
      </c>
      <c r="AI66" s="262" t="s">
        <v>14</v>
      </c>
      <c r="AJ66" s="262" t="s">
        <v>14</v>
      </c>
      <c r="AK66" s="264">
        <f>+calc1!$D$104</f>
        <v>0</v>
      </c>
      <c r="AL66" s="264">
        <f>+calc1!$D$104</f>
        <v>0</v>
      </c>
      <c r="AM66" s="264">
        <f>+calc1!$D$104</f>
        <v>0</v>
      </c>
    </row>
    <row r="67" spans="2:39" ht="15.95" customHeight="1">
      <c r="B67" s="348">
        <v>2030</v>
      </c>
      <c r="C67" s="262" t="s">
        <v>14</v>
      </c>
      <c r="D67" s="262" t="s">
        <v>14</v>
      </c>
      <c r="E67" s="262" t="s">
        <v>14</v>
      </c>
      <c r="F67" s="262" t="s">
        <v>14</v>
      </c>
      <c r="G67" s="262" t="s">
        <v>14</v>
      </c>
      <c r="H67" s="262" t="s">
        <v>14</v>
      </c>
      <c r="I67" s="262" t="s">
        <v>14</v>
      </c>
      <c r="J67" s="262" t="s">
        <v>14</v>
      </c>
      <c r="K67" s="262" t="s">
        <v>14</v>
      </c>
      <c r="L67" s="262" t="s">
        <v>14</v>
      </c>
      <c r="M67" s="262" t="s">
        <v>14</v>
      </c>
      <c r="N67" s="262" t="s">
        <v>14</v>
      </c>
      <c r="O67" s="262" t="s">
        <v>14</v>
      </c>
      <c r="P67" s="264">
        <f>+calc!$D$104</f>
        <v>0</v>
      </c>
      <c r="Q67" s="264">
        <f>+calc!$D$104</f>
        <v>0</v>
      </c>
      <c r="S67" s="6"/>
      <c r="T67" s="6"/>
      <c r="U67" s="6"/>
      <c r="V67" s="7"/>
      <c r="X67" s="79">
        <v>2030</v>
      </c>
      <c r="Y67" s="262" t="s">
        <v>14</v>
      </c>
      <c r="Z67" s="262" t="s">
        <v>14</v>
      </c>
      <c r="AA67" s="262" t="s">
        <v>14</v>
      </c>
      <c r="AB67" s="262" t="s">
        <v>14</v>
      </c>
      <c r="AC67" s="262" t="s">
        <v>14</v>
      </c>
      <c r="AD67" s="262" t="s">
        <v>14</v>
      </c>
      <c r="AE67" s="262" t="s">
        <v>14</v>
      </c>
      <c r="AF67" s="262" t="s">
        <v>14</v>
      </c>
      <c r="AG67" s="262" t="s">
        <v>14</v>
      </c>
      <c r="AH67" s="262" t="s">
        <v>14</v>
      </c>
      <c r="AI67" s="262" t="s">
        <v>14</v>
      </c>
      <c r="AJ67" s="262" t="s">
        <v>14</v>
      </c>
      <c r="AK67" s="262" t="s">
        <v>14</v>
      </c>
      <c r="AL67" s="264">
        <f>+calc1!$D$104</f>
        <v>0</v>
      </c>
      <c r="AM67" s="264">
        <f>+calc1!$D$104</f>
        <v>0</v>
      </c>
    </row>
    <row r="68" spans="2:39" ht="15.95" customHeight="1">
      <c r="B68" s="348">
        <v>2031</v>
      </c>
      <c r="C68" s="262" t="s">
        <v>14</v>
      </c>
      <c r="D68" s="262" t="s">
        <v>14</v>
      </c>
      <c r="E68" s="262" t="s">
        <v>14</v>
      </c>
      <c r="F68" s="262" t="s">
        <v>14</v>
      </c>
      <c r="G68" s="262" t="s">
        <v>14</v>
      </c>
      <c r="H68" s="262" t="s">
        <v>14</v>
      </c>
      <c r="I68" s="262" t="s">
        <v>14</v>
      </c>
      <c r="J68" s="262" t="s">
        <v>14</v>
      </c>
      <c r="K68" s="262" t="s">
        <v>14</v>
      </c>
      <c r="L68" s="262" t="s">
        <v>14</v>
      </c>
      <c r="M68" s="262" t="s">
        <v>14</v>
      </c>
      <c r="N68" s="262" t="s">
        <v>14</v>
      </c>
      <c r="O68" s="262" t="s">
        <v>14</v>
      </c>
      <c r="P68" s="262" t="s">
        <v>14</v>
      </c>
      <c r="Q68" s="264">
        <f>+calc!$D$104</f>
        <v>0</v>
      </c>
      <c r="S68" s="6"/>
      <c r="T68" s="6"/>
      <c r="U68" s="6"/>
      <c r="V68" s="7"/>
      <c r="X68" s="79">
        <v>2031</v>
      </c>
      <c r="Y68" s="262" t="s">
        <v>14</v>
      </c>
      <c r="Z68" s="262" t="s">
        <v>14</v>
      </c>
      <c r="AA68" s="262" t="s">
        <v>14</v>
      </c>
      <c r="AB68" s="262" t="s">
        <v>14</v>
      </c>
      <c r="AC68" s="262" t="s">
        <v>14</v>
      </c>
      <c r="AD68" s="262" t="s">
        <v>14</v>
      </c>
      <c r="AE68" s="262" t="s">
        <v>14</v>
      </c>
      <c r="AF68" s="262" t="s">
        <v>14</v>
      </c>
      <c r="AG68" s="262" t="s">
        <v>14</v>
      </c>
      <c r="AH68" s="262" t="s">
        <v>14</v>
      </c>
      <c r="AI68" s="262" t="s">
        <v>14</v>
      </c>
      <c r="AJ68" s="262" t="s">
        <v>14</v>
      </c>
      <c r="AK68" s="262" t="s">
        <v>14</v>
      </c>
      <c r="AL68" s="262" t="s">
        <v>14</v>
      </c>
      <c r="AM68" s="264">
        <f>+calc1!$D$104</f>
        <v>0</v>
      </c>
    </row>
    <row r="69" spans="2:39" ht="15.95" customHeight="1">
      <c r="S69" s="6"/>
      <c r="T69" s="6"/>
      <c r="U69" s="6"/>
      <c r="V69" s="7"/>
    </row>
    <row r="70" spans="2:39" ht="15.95" customHeight="1">
      <c r="S70" s="6"/>
      <c r="T70" s="6"/>
      <c r="U70" s="6"/>
      <c r="V70" s="7"/>
    </row>
    <row r="71" spans="2:39" ht="15.95" customHeight="1">
      <c r="B71" s="342" t="s">
        <v>125</v>
      </c>
      <c r="S71" s="137"/>
      <c r="T71" s="6"/>
      <c r="U71" s="6"/>
      <c r="V71" s="7"/>
    </row>
    <row r="72" spans="2:39" ht="15.95" customHeight="1">
      <c r="B72" s="13" t="s">
        <v>165</v>
      </c>
      <c r="C72" s="13"/>
      <c r="D72" s="13"/>
      <c r="E72" s="13"/>
      <c r="F72" s="13"/>
      <c r="G72" s="13"/>
      <c r="H72" s="13"/>
      <c r="I72" s="13"/>
      <c r="J72" s="13"/>
      <c r="K72" s="13"/>
      <c r="L72" s="13"/>
      <c r="N72" s="389" t="s">
        <v>129</v>
      </c>
      <c r="O72" s="390"/>
      <c r="P72" s="390"/>
      <c r="Q72" s="391"/>
      <c r="S72" s="6"/>
      <c r="T72" s="6"/>
      <c r="U72" s="6"/>
      <c r="V72" s="7"/>
    </row>
    <row r="73" spans="2:39" ht="15.95" customHeight="1">
      <c r="B73" s="9" t="s">
        <v>166</v>
      </c>
      <c r="C73" s="17"/>
      <c r="D73" s="17"/>
      <c r="E73" s="17"/>
      <c r="F73" s="17"/>
      <c r="G73" s="17"/>
      <c r="H73" s="17"/>
      <c r="I73" s="17"/>
      <c r="J73" s="17"/>
      <c r="K73" s="17"/>
      <c r="L73" s="17"/>
      <c r="N73" s="392">
        <v>120</v>
      </c>
      <c r="O73" s="393"/>
      <c r="P73" s="393"/>
      <c r="Q73" s="394"/>
      <c r="S73" s="6"/>
      <c r="T73" s="6"/>
      <c r="U73" s="6"/>
      <c r="V73" s="7"/>
    </row>
    <row r="74" spans="2:39" ht="15.95" customHeight="1">
      <c r="B74" s="9" t="s">
        <v>167</v>
      </c>
      <c r="C74" s="10"/>
      <c r="D74" s="10"/>
      <c r="E74" s="10"/>
      <c r="F74" s="10"/>
      <c r="G74" s="10"/>
      <c r="H74" s="10"/>
      <c r="I74" s="10"/>
      <c r="J74" s="10"/>
      <c r="K74" s="10"/>
      <c r="L74" s="10"/>
      <c r="M74" s="272"/>
      <c r="N74" s="273"/>
      <c r="O74" s="273"/>
      <c r="P74" s="273"/>
      <c r="Q74" s="274"/>
      <c r="S74" s="6"/>
      <c r="T74" s="6"/>
      <c r="U74" s="6"/>
      <c r="V74" s="7"/>
    </row>
    <row r="75" spans="2:39" ht="15.95" customHeight="1">
      <c r="B75" s="271"/>
      <c r="C75" s="10"/>
      <c r="D75" s="10"/>
      <c r="E75" s="10"/>
      <c r="F75" s="10"/>
      <c r="G75" s="10"/>
      <c r="H75" s="10"/>
      <c r="I75" s="10"/>
      <c r="J75" s="10"/>
      <c r="K75" s="10"/>
      <c r="L75" s="10"/>
      <c r="M75" s="275"/>
      <c r="N75" s="273"/>
      <c r="O75" s="273"/>
      <c r="P75" s="273"/>
      <c r="Q75" s="274"/>
      <c r="S75" s="6"/>
      <c r="T75" s="6"/>
      <c r="U75" s="6"/>
      <c r="V75" s="7"/>
    </row>
    <row r="76" spans="2:39" ht="15.95" customHeight="1">
      <c r="B76" s="13" t="s">
        <v>67</v>
      </c>
      <c r="N76" s="139"/>
      <c r="O76" s="140"/>
      <c r="P76" s="141"/>
      <c r="Q76" s="140"/>
      <c r="S76" s="138">
        <v>1</v>
      </c>
      <c r="T76" s="6"/>
      <c r="U76" s="6"/>
      <c r="V76" s="7"/>
    </row>
    <row r="77" spans="2:39" ht="15.95" customHeight="1">
      <c r="B77" s="13" t="s">
        <v>164</v>
      </c>
      <c r="N77" s="383">
        <v>0.25</v>
      </c>
      <c r="O77" s="384"/>
      <c r="P77" s="384"/>
      <c r="Q77" s="385"/>
      <c r="S77" s="6"/>
      <c r="T77" s="6"/>
      <c r="U77" s="6"/>
      <c r="V77" s="7"/>
    </row>
    <row r="78" spans="2:39" ht="15.95" customHeight="1">
      <c r="B78" s="13" t="s">
        <v>68</v>
      </c>
      <c r="N78" s="386">
        <v>2017</v>
      </c>
      <c r="O78" s="387"/>
      <c r="P78" s="387"/>
      <c r="Q78" s="388"/>
      <c r="S78" s="6"/>
      <c r="T78" s="6"/>
      <c r="U78" s="6"/>
      <c r="V78" s="7"/>
    </row>
    <row r="79" spans="2:39" ht="15.95" customHeight="1">
      <c r="B79" s="271"/>
      <c r="C79" s="10"/>
      <c r="D79" s="10"/>
      <c r="E79" s="10"/>
      <c r="F79" s="10"/>
      <c r="G79" s="10"/>
      <c r="H79" s="10"/>
      <c r="I79" s="10"/>
      <c r="J79" s="10"/>
      <c r="K79" s="10"/>
      <c r="L79" s="10"/>
      <c r="M79" s="10"/>
      <c r="N79" s="10"/>
      <c r="O79" s="10"/>
      <c r="P79" s="10"/>
      <c r="Q79" s="10"/>
      <c r="S79" s="6"/>
      <c r="T79" s="6"/>
      <c r="U79" s="6"/>
      <c r="V79" s="7"/>
    </row>
    <row r="80" spans="2:39" ht="15.95" customHeight="1">
      <c r="B80" s="13" t="s">
        <v>186</v>
      </c>
      <c r="C80" s="10"/>
      <c r="D80" s="10"/>
      <c r="E80" s="10"/>
      <c r="F80" s="10"/>
      <c r="G80" s="10"/>
      <c r="H80" s="10"/>
      <c r="I80" s="10"/>
      <c r="J80" s="10"/>
      <c r="K80" s="10"/>
      <c r="L80" s="10"/>
      <c r="M80" s="10"/>
      <c r="N80" s="10"/>
      <c r="O80" s="10"/>
      <c r="P80" s="10"/>
      <c r="Q80" s="10"/>
      <c r="S80" s="6"/>
      <c r="T80" s="6"/>
      <c r="U80" s="6"/>
      <c r="V80" s="7"/>
    </row>
    <row r="81" spans="2:24" ht="15.95" customHeight="1">
      <c r="B81" s="271"/>
      <c r="C81" s="10"/>
      <c r="D81" s="10"/>
      <c r="E81" s="10"/>
      <c r="F81" s="10"/>
      <c r="G81" s="10"/>
      <c r="H81" s="10"/>
      <c r="I81" s="10"/>
      <c r="J81" s="10"/>
      <c r="K81" s="10"/>
      <c r="L81" s="10"/>
      <c r="M81" s="10"/>
      <c r="N81" s="10"/>
      <c r="O81" s="10"/>
      <c r="P81" s="10"/>
      <c r="Q81" s="10"/>
      <c r="S81" s="6"/>
      <c r="T81" s="6"/>
      <c r="U81" s="6"/>
      <c r="V81" s="7"/>
    </row>
    <row r="82" spans="2:24" ht="15.95" customHeight="1">
      <c r="B82" s="271"/>
      <c r="C82" s="380" t="s">
        <v>46</v>
      </c>
      <c r="D82" s="380"/>
      <c r="E82" s="380"/>
      <c r="F82" s="380"/>
      <c r="G82" s="380"/>
      <c r="H82" s="380"/>
      <c r="I82" s="380"/>
      <c r="J82" s="380"/>
      <c r="K82" s="380"/>
      <c r="L82" s="380"/>
      <c r="M82" s="380"/>
      <c r="N82" s="380"/>
      <c r="O82" s="380"/>
      <c r="P82" s="380"/>
      <c r="Q82" s="380"/>
      <c r="S82" s="6"/>
      <c r="T82" s="6"/>
      <c r="U82" s="6"/>
      <c r="V82" s="7"/>
    </row>
    <row r="83" spans="2:24" ht="15.95" customHeight="1">
      <c r="B83" s="271"/>
      <c r="C83" s="80">
        <v>2017</v>
      </c>
      <c r="D83" s="80">
        <v>2018</v>
      </c>
      <c r="E83" s="80">
        <v>2019</v>
      </c>
      <c r="F83" s="80">
        <v>2020</v>
      </c>
      <c r="G83" s="80">
        <v>2021</v>
      </c>
      <c r="H83" s="80">
        <v>2022</v>
      </c>
      <c r="I83" s="80">
        <v>2023</v>
      </c>
      <c r="J83" s="80">
        <v>2024</v>
      </c>
      <c r="K83" s="80">
        <v>2025</v>
      </c>
      <c r="L83" s="80">
        <v>2026</v>
      </c>
      <c r="M83" s="80">
        <v>2027</v>
      </c>
      <c r="N83" s="80">
        <v>2028</v>
      </c>
      <c r="O83" s="80">
        <v>2029</v>
      </c>
      <c r="P83" s="80">
        <v>2030</v>
      </c>
      <c r="Q83" s="80">
        <v>2031</v>
      </c>
      <c r="S83" s="6"/>
      <c r="T83" s="6"/>
      <c r="U83" s="6"/>
      <c r="V83" s="7"/>
    </row>
    <row r="84" spans="2:24" ht="15.95" customHeight="1" thickBot="1">
      <c r="B84" s="271"/>
      <c r="C84" s="10"/>
      <c r="D84" s="10"/>
      <c r="E84" s="10"/>
      <c r="F84" s="10"/>
      <c r="G84" s="10"/>
      <c r="H84" s="10"/>
      <c r="I84" s="10"/>
      <c r="J84" s="10"/>
      <c r="K84" s="10"/>
      <c r="L84" s="10"/>
      <c r="M84" s="10"/>
      <c r="N84" s="10"/>
      <c r="O84" s="10"/>
      <c r="P84" s="10"/>
      <c r="Q84" s="10"/>
      <c r="S84" s="6"/>
      <c r="T84" s="6"/>
      <c r="U84" s="6"/>
      <c r="V84" s="7"/>
    </row>
    <row r="85" spans="2:24" ht="15.95" customHeight="1" thickTop="1">
      <c r="B85" s="354" t="s">
        <v>126</v>
      </c>
      <c r="C85" s="356" t="str">
        <f>+$N$5</f>
        <v>1-ABC 001</v>
      </c>
      <c r="D85" s="357"/>
      <c r="E85" s="356" t="str">
        <f>"Uitstoot "&amp;coot&amp;""</f>
        <v>Uitstoot 100</v>
      </c>
      <c r="F85" s="357"/>
      <c r="G85" s="356" t="str">
        <f>+calc!$E$7</f>
        <v>Benzine</v>
      </c>
      <c r="H85" s="357"/>
      <c r="I85" s="358"/>
      <c r="J85" s="358"/>
      <c r="K85" s="358"/>
      <c r="L85" s="358"/>
      <c r="M85" s="358"/>
      <c r="N85" s="358"/>
      <c r="O85" s="358"/>
      <c r="P85" s="358"/>
      <c r="Q85" s="309"/>
      <c r="S85" s="6"/>
      <c r="T85" s="6"/>
      <c r="U85" s="6"/>
      <c r="V85" s="7"/>
    </row>
    <row r="86" spans="2:24" ht="15.95" customHeight="1">
      <c r="B86" s="300" t="s">
        <v>141</v>
      </c>
      <c r="C86" s="352">
        <v>0</v>
      </c>
      <c r="D86" s="352">
        <v>0</v>
      </c>
      <c r="E86" s="352">
        <v>0</v>
      </c>
      <c r="F86" s="352">
        <v>0</v>
      </c>
      <c r="G86" s="352">
        <v>0</v>
      </c>
      <c r="H86" s="352">
        <v>0</v>
      </c>
      <c r="I86" s="352">
        <v>0</v>
      </c>
      <c r="J86" s="352">
        <v>0</v>
      </c>
      <c r="K86" s="352">
        <v>0</v>
      </c>
      <c r="L86" s="352">
        <v>0</v>
      </c>
      <c r="M86" s="352">
        <v>0</v>
      </c>
      <c r="N86" s="352">
        <v>0</v>
      </c>
      <c r="O86" s="352">
        <v>0</v>
      </c>
      <c r="P86" s="352">
        <v>0</v>
      </c>
      <c r="Q86" s="353">
        <v>0</v>
      </c>
      <c r="S86" s="6"/>
      <c r="T86" s="6"/>
      <c r="U86" s="6"/>
      <c r="V86" s="7"/>
    </row>
    <row r="87" spans="2:24" ht="15.95" customHeight="1">
      <c r="B87" s="300" t="s">
        <v>130</v>
      </c>
      <c r="C87" s="37">
        <f t="shared" ref="C87:Q87" si="0">IFERROR(0+IF($S$76=1,VLOOKUP($N$78,$B$12:$Q$27,C83-2015,FALSE),VLOOKUP($N$78,$B$32:$Q$47,C83-2015,FALSE)),"-")</f>
        <v>0.9</v>
      </c>
      <c r="D87" s="37">
        <f t="shared" si="0"/>
        <v>0.9</v>
      </c>
      <c r="E87" s="37">
        <f t="shared" si="0"/>
        <v>0.9</v>
      </c>
      <c r="F87" s="37">
        <f t="shared" si="0"/>
        <v>0.72499999999999998</v>
      </c>
      <c r="G87" s="37">
        <f t="shared" si="0"/>
        <v>0.72499999999999998</v>
      </c>
      <c r="H87" s="37">
        <f t="shared" si="0"/>
        <v>0.72499999999999998</v>
      </c>
      <c r="I87" s="37">
        <f t="shared" si="0"/>
        <v>0.72499999999999998</v>
      </c>
      <c r="J87" s="37">
        <f t="shared" si="0"/>
        <v>0.72499999999999998</v>
      </c>
      <c r="K87" s="37">
        <f t="shared" si="0"/>
        <v>0.72499999999999998</v>
      </c>
      <c r="L87" s="37">
        <f t="shared" si="0"/>
        <v>0.72499999999999998</v>
      </c>
      <c r="M87" s="37">
        <f t="shared" si="0"/>
        <v>0.72499999999999998</v>
      </c>
      <c r="N87" s="37">
        <f t="shared" si="0"/>
        <v>0.72499999999999998</v>
      </c>
      <c r="O87" s="37">
        <f t="shared" si="0"/>
        <v>0.72499999999999998</v>
      </c>
      <c r="P87" s="37">
        <f t="shared" si="0"/>
        <v>0.72499999999999998</v>
      </c>
      <c r="Q87" s="301">
        <f t="shared" si="0"/>
        <v>0.72499999999999998</v>
      </c>
      <c r="S87" s="6"/>
      <c r="T87" s="6"/>
      <c r="U87" s="6"/>
      <c r="V87" s="7"/>
    </row>
    <row r="88" spans="2:24" ht="15.95" customHeight="1">
      <c r="B88" s="300" t="s">
        <v>132</v>
      </c>
      <c r="C88" s="36">
        <f>IFERROR(C86*C87*$N$77,0)</f>
        <v>0</v>
      </c>
      <c r="D88" s="36">
        <f t="shared" ref="D88:Q88" si="1">IFERROR(D86*D87*$N$77,0)</f>
        <v>0</v>
      </c>
      <c r="E88" s="36">
        <f t="shared" si="1"/>
        <v>0</v>
      </c>
      <c r="F88" s="36">
        <f t="shared" si="1"/>
        <v>0</v>
      </c>
      <c r="G88" s="36">
        <f t="shared" si="1"/>
        <v>0</v>
      </c>
      <c r="H88" s="36">
        <f t="shared" si="1"/>
        <v>0</v>
      </c>
      <c r="I88" s="36">
        <f t="shared" si="1"/>
        <v>0</v>
      </c>
      <c r="J88" s="36">
        <f t="shared" si="1"/>
        <v>0</v>
      </c>
      <c r="K88" s="36">
        <f t="shared" si="1"/>
        <v>0</v>
      </c>
      <c r="L88" s="36">
        <f t="shared" si="1"/>
        <v>0</v>
      </c>
      <c r="M88" s="36">
        <f t="shared" si="1"/>
        <v>0</v>
      </c>
      <c r="N88" s="36">
        <f t="shared" si="1"/>
        <v>0</v>
      </c>
      <c r="O88" s="36">
        <f t="shared" si="1"/>
        <v>0</v>
      </c>
      <c r="P88" s="36">
        <f t="shared" si="1"/>
        <v>0</v>
      </c>
      <c r="Q88" s="302">
        <f t="shared" si="1"/>
        <v>0</v>
      </c>
      <c r="S88" s="6"/>
      <c r="T88" s="6"/>
      <c r="U88" s="6"/>
      <c r="V88" s="7"/>
    </row>
    <row r="89" spans="2:24" ht="15.95" customHeight="1">
      <c r="B89" s="303" t="s">
        <v>133</v>
      </c>
      <c r="C89" s="276">
        <f>+C86-C88</f>
        <v>0</v>
      </c>
      <c r="D89" s="276">
        <f t="shared" ref="D89:Q89" si="2">+D86-D88</f>
        <v>0</v>
      </c>
      <c r="E89" s="276">
        <f t="shared" si="2"/>
        <v>0</v>
      </c>
      <c r="F89" s="276">
        <f t="shared" si="2"/>
        <v>0</v>
      </c>
      <c r="G89" s="276">
        <f t="shared" si="2"/>
        <v>0</v>
      </c>
      <c r="H89" s="276">
        <f t="shared" si="2"/>
        <v>0</v>
      </c>
      <c r="I89" s="276">
        <f t="shared" si="2"/>
        <v>0</v>
      </c>
      <c r="J89" s="276">
        <f t="shared" si="2"/>
        <v>0</v>
      </c>
      <c r="K89" s="276">
        <f t="shared" si="2"/>
        <v>0</v>
      </c>
      <c r="L89" s="276">
        <f t="shared" si="2"/>
        <v>0</v>
      </c>
      <c r="M89" s="276">
        <f t="shared" si="2"/>
        <v>0</v>
      </c>
      <c r="N89" s="276">
        <f t="shared" si="2"/>
        <v>0</v>
      </c>
      <c r="O89" s="276">
        <f t="shared" si="2"/>
        <v>0</v>
      </c>
      <c r="P89" s="276">
        <f t="shared" si="2"/>
        <v>0</v>
      </c>
      <c r="Q89" s="304">
        <f t="shared" si="2"/>
        <v>0</v>
      </c>
      <c r="S89" s="6"/>
      <c r="T89" s="6"/>
      <c r="U89" s="6"/>
      <c r="V89" s="7"/>
    </row>
    <row r="90" spans="2:24" ht="15.95" customHeight="1">
      <c r="B90" s="355" t="s">
        <v>134</v>
      </c>
      <c r="C90" s="359" t="str">
        <f>+$N$5</f>
        <v>1-ABC 001</v>
      </c>
      <c r="D90" s="360"/>
      <c r="E90" s="359" t="str">
        <f>"Uitstoot "&amp;coot&amp;""</f>
        <v>Uitstoot 100</v>
      </c>
      <c r="F90" s="360"/>
      <c r="G90" s="359" t="str">
        <f>+calc!$E$7</f>
        <v>Benzine</v>
      </c>
      <c r="H90" s="360"/>
      <c r="I90" s="361"/>
      <c r="J90" s="361"/>
      <c r="K90" s="361"/>
      <c r="L90" s="361"/>
      <c r="M90" s="361"/>
      <c r="N90" s="361"/>
      <c r="O90" s="361"/>
      <c r="P90" s="361"/>
      <c r="Q90" s="362"/>
      <c r="S90" s="6"/>
      <c r="T90" s="6"/>
      <c r="U90" s="6"/>
      <c r="V90" s="7"/>
    </row>
    <row r="91" spans="2:24" ht="15.95" customHeight="1">
      <c r="B91" s="300" t="s">
        <v>141</v>
      </c>
      <c r="C91" s="352">
        <v>0</v>
      </c>
      <c r="D91" s="352">
        <v>0</v>
      </c>
      <c r="E91" s="352">
        <v>0</v>
      </c>
      <c r="F91" s="352">
        <v>0</v>
      </c>
      <c r="G91" s="352">
        <v>0</v>
      </c>
      <c r="H91" s="352">
        <v>0</v>
      </c>
      <c r="I91" s="352">
        <v>0</v>
      </c>
      <c r="J91" s="352">
        <v>0</v>
      </c>
      <c r="K91" s="352">
        <v>0</v>
      </c>
      <c r="L91" s="352">
        <v>0</v>
      </c>
      <c r="M91" s="352">
        <v>0</v>
      </c>
      <c r="N91" s="352">
        <v>0</v>
      </c>
      <c r="O91" s="352">
        <v>0</v>
      </c>
      <c r="P91" s="352">
        <v>0</v>
      </c>
      <c r="Q91" s="353">
        <v>0</v>
      </c>
      <c r="S91" s="6"/>
      <c r="T91" s="6"/>
      <c r="U91" s="6"/>
      <c r="V91" s="7"/>
    </row>
    <row r="92" spans="2:24" ht="15.95" customHeight="1">
      <c r="B92" s="300" t="s">
        <v>130</v>
      </c>
      <c r="C92" s="37">
        <f t="shared" ref="C92:E92" si="3">IFERROR(0+VLOOKUP($N$78,$B$53:$Q$68,C83-2015,FALSE),"-")</f>
        <v>0.75</v>
      </c>
      <c r="D92" s="37">
        <f t="shared" si="3"/>
        <v>0.75</v>
      </c>
      <c r="E92" s="37">
        <f t="shared" si="3"/>
        <v>0.75</v>
      </c>
      <c r="F92" s="37">
        <f>IFERROR(MAX(IF(AND($N$78=2017,$S$76=2),75%,0%),VLOOKUP($N$78,$B$53:$Q$68,F83-2015,FALSE)),"-")</f>
        <v>0.72499999999999998</v>
      </c>
      <c r="G92" s="37">
        <f t="shared" ref="G92:Q92" si="4">IFERROR(MAX(IF(AND($N$78=2017,$S$76=2),75%,0%),VLOOKUP($N$78,$B$53:$Q$68,G83-2015,FALSE)),"-")</f>
        <v>0.72499999999999998</v>
      </c>
      <c r="H92" s="37">
        <f t="shared" si="4"/>
        <v>0.72499999999999998</v>
      </c>
      <c r="I92" s="37">
        <f t="shared" si="4"/>
        <v>0.72499999999999998</v>
      </c>
      <c r="J92" s="37">
        <f t="shared" si="4"/>
        <v>0.72499999999999998</v>
      </c>
      <c r="K92" s="37">
        <f t="shared" si="4"/>
        <v>0.72499999999999998</v>
      </c>
      <c r="L92" s="37">
        <f t="shared" si="4"/>
        <v>0.72499999999999998</v>
      </c>
      <c r="M92" s="37">
        <f t="shared" si="4"/>
        <v>0.72499999999999998</v>
      </c>
      <c r="N92" s="37">
        <f t="shared" si="4"/>
        <v>0.72499999999999998</v>
      </c>
      <c r="O92" s="37">
        <f t="shared" si="4"/>
        <v>0.72499999999999998</v>
      </c>
      <c r="P92" s="37">
        <f t="shared" si="4"/>
        <v>0.72499999999999998</v>
      </c>
      <c r="Q92" s="301">
        <f t="shared" si="4"/>
        <v>0.72499999999999998</v>
      </c>
      <c r="S92" s="6"/>
      <c r="T92" s="6"/>
      <c r="U92" s="6"/>
      <c r="V92" s="7"/>
    </row>
    <row r="93" spans="2:24" ht="15.95" customHeight="1">
      <c r="B93" s="300" t="s">
        <v>132</v>
      </c>
      <c r="C93" s="36">
        <f>IFERROR(C91*C92*$N$77,0)</f>
        <v>0</v>
      </c>
      <c r="D93" s="36">
        <f t="shared" ref="D93" si="5">IFERROR(D91*D92*$N$77,0)</f>
        <v>0</v>
      </c>
      <c r="E93" s="36">
        <f t="shared" ref="E93" si="6">IFERROR(E91*E92*$N$77,0)</f>
        <v>0</v>
      </c>
      <c r="F93" s="36">
        <f t="shared" ref="F93" si="7">IFERROR(F91*F92*$N$77,0)</f>
        <v>0</v>
      </c>
      <c r="G93" s="36">
        <f t="shared" ref="G93" si="8">IFERROR(G91*G92*$N$77,0)</f>
        <v>0</v>
      </c>
      <c r="H93" s="36">
        <f>IFERROR(H91*H92*$N$77,0)</f>
        <v>0</v>
      </c>
      <c r="I93" s="36">
        <f>IFERROR(I91*I92*$N$77,0)</f>
        <v>0</v>
      </c>
      <c r="J93" s="36">
        <f t="shared" ref="J93" si="9">IFERROR(J91*J92*$N$77,0)</f>
        <v>0</v>
      </c>
      <c r="K93" s="36">
        <f t="shared" ref="K93" si="10">IFERROR(K91*K92*$N$77,0)</f>
        <v>0</v>
      </c>
      <c r="L93" s="36">
        <f t="shared" ref="L93" si="11">IFERROR(L91*L92*$N$77,0)</f>
        <v>0</v>
      </c>
      <c r="M93" s="36">
        <f t="shared" ref="M93" si="12">IFERROR(M91*M92*$N$77,0)</f>
        <v>0</v>
      </c>
      <c r="N93" s="36">
        <f t="shared" ref="N93" si="13">IFERROR(N91*N92*$N$77,0)</f>
        <v>0</v>
      </c>
      <c r="O93" s="36">
        <f t="shared" ref="O93" si="14">IFERROR(O91*O92*$N$77,0)</f>
        <v>0</v>
      </c>
      <c r="P93" s="36">
        <f t="shared" ref="P93" si="15">IFERROR(P91*P92*$N$77,0)</f>
        <v>0</v>
      </c>
      <c r="Q93" s="302">
        <f t="shared" ref="Q93" si="16">IFERROR(Q91*Q92*$N$77,0)</f>
        <v>0</v>
      </c>
      <c r="S93" s="6"/>
      <c r="T93" s="6"/>
      <c r="U93" s="6"/>
      <c r="V93" s="7"/>
      <c r="X93" s="278"/>
    </row>
    <row r="94" spans="2:24" ht="15.95" customHeight="1" thickBot="1">
      <c r="B94" s="305" t="s">
        <v>133</v>
      </c>
      <c r="C94" s="306">
        <f>+C91-C93</f>
        <v>0</v>
      </c>
      <c r="D94" s="306">
        <f t="shared" ref="D94" si="17">+D91-D93</f>
        <v>0</v>
      </c>
      <c r="E94" s="306">
        <f t="shared" ref="E94" si="18">+E91-E93</f>
        <v>0</v>
      </c>
      <c r="F94" s="306">
        <f t="shared" ref="F94" si="19">+F91-F93</f>
        <v>0</v>
      </c>
      <c r="G94" s="306">
        <f t="shared" ref="G94" si="20">+G91-G93</f>
        <v>0</v>
      </c>
      <c r="H94" s="306">
        <f t="shared" ref="H94" si="21">+H91-H93</f>
        <v>0</v>
      </c>
      <c r="I94" s="306">
        <f>+I91-I93</f>
        <v>0</v>
      </c>
      <c r="J94" s="306">
        <f t="shared" ref="J94" si="22">+J91-J93</f>
        <v>0</v>
      </c>
      <c r="K94" s="306">
        <f t="shared" ref="K94" si="23">+K91-K93</f>
        <v>0</v>
      </c>
      <c r="L94" s="306">
        <f t="shared" ref="L94" si="24">+L91-L93</f>
        <v>0</v>
      </c>
      <c r="M94" s="306">
        <f t="shared" ref="M94" si="25">+M91-M93</f>
        <v>0</v>
      </c>
      <c r="N94" s="306">
        <f t="shared" ref="N94" si="26">+N91-N93</f>
        <v>0</v>
      </c>
      <c r="O94" s="306">
        <f t="shared" ref="O94" si="27">+O91-O93</f>
        <v>0</v>
      </c>
      <c r="P94" s="306">
        <f t="shared" ref="P94" si="28">+P91-P93</f>
        <v>0</v>
      </c>
      <c r="Q94" s="307">
        <f t="shared" ref="Q94" si="29">+Q91-Q93</f>
        <v>0</v>
      </c>
      <c r="S94" s="6"/>
      <c r="T94" s="6"/>
      <c r="U94" s="6"/>
      <c r="V94" s="7"/>
    </row>
    <row r="95" spans="2:24" ht="15.95" customHeight="1" thickTop="1">
      <c r="B95" s="271"/>
      <c r="C95" s="10"/>
      <c r="D95" s="10"/>
      <c r="E95" s="10"/>
      <c r="F95" s="10"/>
      <c r="G95" s="10"/>
      <c r="H95" s="10"/>
      <c r="I95" s="10"/>
      <c r="J95" s="10"/>
      <c r="K95" s="10"/>
      <c r="L95" s="10"/>
      <c r="M95" s="10"/>
      <c r="N95" s="10"/>
      <c r="O95" s="10"/>
      <c r="P95" s="10"/>
      <c r="Q95" s="10"/>
      <c r="S95" s="6"/>
      <c r="T95" s="6"/>
      <c r="U95" s="6"/>
      <c r="V95" s="7"/>
    </row>
    <row r="96" spans="2:24" ht="15.95" customHeight="1" thickBot="1">
      <c r="B96" s="271"/>
      <c r="C96" s="10"/>
      <c r="D96" s="10"/>
      <c r="E96" s="10"/>
      <c r="F96" s="10"/>
      <c r="G96" s="10"/>
      <c r="H96" s="10"/>
      <c r="I96" s="10"/>
      <c r="J96" s="10"/>
      <c r="K96" s="10"/>
      <c r="L96" s="10"/>
      <c r="M96" s="10"/>
      <c r="N96" s="10"/>
      <c r="O96" s="10"/>
      <c r="P96" s="10"/>
      <c r="Q96" s="10"/>
      <c r="S96" s="6"/>
      <c r="T96" s="6"/>
      <c r="U96" s="6"/>
      <c r="V96" s="7"/>
    </row>
    <row r="97" spans="2:24" ht="15.95" customHeight="1" thickTop="1">
      <c r="B97" s="312" t="s">
        <v>127</v>
      </c>
      <c r="C97" s="363" t="str">
        <f>+$N$72</f>
        <v>2-DEF 002</v>
      </c>
      <c r="D97" s="364"/>
      <c r="E97" s="363" t="str">
        <f>"Uitstoot "&amp;coot2&amp;""</f>
        <v>Uitstoot 120</v>
      </c>
      <c r="F97" s="364"/>
      <c r="G97" s="363" t="str">
        <f>+calc1!$E$7</f>
        <v>Benzine</v>
      </c>
      <c r="H97" s="364"/>
      <c r="I97" s="364"/>
      <c r="J97" s="364"/>
      <c r="K97" s="364"/>
      <c r="L97" s="364"/>
      <c r="M97" s="364"/>
      <c r="N97" s="364"/>
      <c r="O97" s="364"/>
      <c r="P97" s="365"/>
      <c r="Q97" s="366"/>
      <c r="S97" s="6"/>
      <c r="T97" s="6"/>
      <c r="U97" s="6"/>
      <c r="V97" s="7"/>
    </row>
    <row r="98" spans="2:24" ht="15.95" customHeight="1">
      <c r="B98" s="292" t="s">
        <v>141</v>
      </c>
      <c r="C98" s="352">
        <v>0</v>
      </c>
      <c r="D98" s="352">
        <v>0</v>
      </c>
      <c r="E98" s="352">
        <v>0</v>
      </c>
      <c r="F98" s="352">
        <v>0</v>
      </c>
      <c r="G98" s="352">
        <v>0</v>
      </c>
      <c r="H98" s="352">
        <v>0</v>
      </c>
      <c r="I98" s="352">
        <v>0</v>
      </c>
      <c r="J98" s="352">
        <v>0</v>
      </c>
      <c r="K98" s="352">
        <v>0</v>
      </c>
      <c r="L98" s="352">
        <v>0</v>
      </c>
      <c r="M98" s="352">
        <v>0</v>
      </c>
      <c r="N98" s="352">
        <v>0</v>
      </c>
      <c r="O98" s="352">
        <v>0</v>
      </c>
      <c r="P98" s="352">
        <v>0</v>
      </c>
      <c r="Q98" s="369">
        <v>0</v>
      </c>
      <c r="S98" s="6"/>
      <c r="T98" s="6"/>
      <c r="U98" s="6"/>
      <c r="V98" s="7"/>
    </row>
    <row r="99" spans="2:24" ht="15.95" customHeight="1">
      <c r="B99" s="292" t="s">
        <v>130</v>
      </c>
      <c r="C99" s="37">
        <f t="shared" ref="C99:Q99" si="30">IFERROR(0+IF($S$76=1,VLOOKUP($N$78,$X$12:$AM$27,C83-2015,FALSE),VLOOKUP($N$78,$X$32:$AM$47,C83-2015,FALSE)),"-")</f>
        <v>0.8</v>
      </c>
      <c r="D99" s="37">
        <f t="shared" si="30"/>
        <v>0.8</v>
      </c>
      <c r="E99" s="37">
        <f t="shared" si="30"/>
        <v>0.8</v>
      </c>
      <c r="F99" s="37">
        <f t="shared" si="30"/>
        <v>0.63</v>
      </c>
      <c r="G99" s="37">
        <f t="shared" si="30"/>
        <v>0.63</v>
      </c>
      <c r="H99" s="37">
        <f t="shared" si="30"/>
        <v>0.63</v>
      </c>
      <c r="I99" s="37">
        <f t="shared" si="30"/>
        <v>0.63</v>
      </c>
      <c r="J99" s="37">
        <f t="shared" si="30"/>
        <v>0.63</v>
      </c>
      <c r="K99" s="37">
        <f t="shared" si="30"/>
        <v>0.63</v>
      </c>
      <c r="L99" s="37">
        <f t="shared" si="30"/>
        <v>0.63</v>
      </c>
      <c r="M99" s="37">
        <f t="shared" si="30"/>
        <v>0.63</v>
      </c>
      <c r="N99" s="37">
        <f t="shared" si="30"/>
        <v>0.63</v>
      </c>
      <c r="O99" s="37">
        <f t="shared" si="30"/>
        <v>0.63</v>
      </c>
      <c r="P99" s="37">
        <f t="shared" si="30"/>
        <v>0.63</v>
      </c>
      <c r="Q99" s="293">
        <f t="shared" si="30"/>
        <v>0.63</v>
      </c>
      <c r="S99" s="6"/>
      <c r="T99" s="6"/>
      <c r="U99" s="6"/>
      <c r="V99" s="7"/>
    </row>
    <row r="100" spans="2:24" ht="15.95" customHeight="1">
      <c r="B100" s="292" t="s">
        <v>132</v>
      </c>
      <c r="C100" s="36">
        <f>IFERROR(C98*C99*$N$77,0)</f>
        <v>0</v>
      </c>
      <c r="D100" s="36">
        <f t="shared" ref="D100" si="31">IFERROR(D98*D99*$N$77,0)</f>
        <v>0</v>
      </c>
      <c r="E100" s="36">
        <f t="shared" ref="E100" si="32">IFERROR(E98*E99*$N$77,0)</f>
        <v>0</v>
      </c>
      <c r="F100" s="36">
        <f t="shared" ref="F100" si="33">IFERROR(F98*F99*$N$77,0)</f>
        <v>0</v>
      </c>
      <c r="G100" s="36">
        <f t="shared" ref="G100" si="34">IFERROR(G98*G99*$N$77,0)</f>
        <v>0</v>
      </c>
      <c r="H100" s="36">
        <f t="shared" ref="H100" si="35">IFERROR(H98*H99*$N$77,0)</f>
        <v>0</v>
      </c>
      <c r="I100" s="36">
        <f>IFERROR(I98*I99*$N$77,0)</f>
        <v>0</v>
      </c>
      <c r="J100" s="36">
        <f t="shared" ref="J100" si="36">IFERROR(J98*J99*$N$77,0)</f>
        <v>0</v>
      </c>
      <c r="K100" s="36">
        <f t="shared" ref="K100" si="37">IFERROR(K98*K99*$N$77,0)</f>
        <v>0</v>
      </c>
      <c r="L100" s="36">
        <f t="shared" ref="L100" si="38">IFERROR(L98*L99*$N$77,0)</f>
        <v>0</v>
      </c>
      <c r="M100" s="36">
        <f t="shared" ref="M100" si="39">IFERROR(M98*M99*$N$77,0)</f>
        <v>0</v>
      </c>
      <c r="N100" s="36">
        <f t="shared" ref="N100" si="40">IFERROR(N98*N99*$N$77,0)</f>
        <v>0</v>
      </c>
      <c r="O100" s="36">
        <f t="shared" ref="O100" si="41">IFERROR(O98*O99*$N$77,0)</f>
        <v>0</v>
      </c>
      <c r="P100" s="36">
        <f t="shared" ref="P100" si="42">IFERROR(P98*P99*$N$77,0)</f>
        <v>0</v>
      </c>
      <c r="Q100" s="294">
        <f t="shared" ref="Q100" si="43">IFERROR(Q98*Q99*$N$77,0)</f>
        <v>0</v>
      </c>
      <c r="S100" s="6"/>
      <c r="T100" s="6"/>
      <c r="U100" s="6"/>
      <c r="V100" s="7"/>
    </row>
    <row r="101" spans="2:24" ht="15.95" customHeight="1">
      <c r="B101" s="295" t="s">
        <v>133</v>
      </c>
      <c r="C101" s="276">
        <f>+C98-C100</f>
        <v>0</v>
      </c>
      <c r="D101" s="276">
        <f t="shared" ref="D101" si="44">+D98-D100</f>
        <v>0</v>
      </c>
      <c r="E101" s="276">
        <f t="shared" ref="E101" si="45">+E98-E100</f>
        <v>0</v>
      </c>
      <c r="F101" s="276">
        <f t="shared" ref="F101" si="46">+F98-F100</f>
        <v>0</v>
      </c>
      <c r="G101" s="276">
        <f t="shared" ref="G101" si="47">+G98-G100</f>
        <v>0</v>
      </c>
      <c r="H101" s="276">
        <f t="shared" ref="H101" si="48">+H98-H100</f>
        <v>0</v>
      </c>
      <c r="I101" s="276">
        <f>+I98-I100</f>
        <v>0</v>
      </c>
      <c r="J101" s="276">
        <f t="shared" ref="J101" si="49">+J98-J100</f>
        <v>0</v>
      </c>
      <c r="K101" s="276">
        <f t="shared" ref="K101" si="50">+K98-K100</f>
        <v>0</v>
      </c>
      <c r="L101" s="276">
        <f t="shared" ref="L101" si="51">+L98-L100</f>
        <v>0</v>
      </c>
      <c r="M101" s="276">
        <f t="shared" ref="M101" si="52">+M98-M100</f>
        <v>0</v>
      </c>
      <c r="N101" s="276">
        <f t="shared" ref="N101" si="53">+N98-N100</f>
        <v>0</v>
      </c>
      <c r="O101" s="276">
        <f t="shared" ref="O101" si="54">+O98-O100</f>
        <v>0</v>
      </c>
      <c r="P101" s="276">
        <f t="shared" ref="P101" si="55">+P98-P100</f>
        <v>0</v>
      </c>
      <c r="Q101" s="296">
        <f t="shared" ref="Q101" si="56">+Q98-Q100</f>
        <v>0</v>
      </c>
      <c r="S101" s="6"/>
      <c r="T101" s="6"/>
      <c r="U101" s="6"/>
      <c r="V101" s="7"/>
    </row>
    <row r="102" spans="2:24" ht="15.95" customHeight="1">
      <c r="B102" s="311" t="s">
        <v>135</v>
      </c>
      <c r="C102" s="367" t="str">
        <f>+$N$72</f>
        <v>2-DEF 002</v>
      </c>
      <c r="D102" s="361"/>
      <c r="E102" s="367" t="str">
        <f>"Uitstoot "&amp;coot2&amp;""</f>
        <v>Uitstoot 120</v>
      </c>
      <c r="F102" s="361"/>
      <c r="G102" s="367" t="str">
        <f>+calc1!$E$7</f>
        <v>Benzine</v>
      </c>
      <c r="H102" s="361"/>
      <c r="I102" s="361"/>
      <c r="J102" s="361"/>
      <c r="K102" s="361"/>
      <c r="L102" s="361"/>
      <c r="M102" s="361"/>
      <c r="N102" s="361"/>
      <c r="O102" s="361"/>
      <c r="P102" s="361"/>
      <c r="Q102" s="368"/>
      <c r="S102" s="6"/>
      <c r="T102" s="6"/>
      <c r="U102" s="6"/>
      <c r="V102" s="7"/>
    </row>
    <row r="103" spans="2:24" ht="15.95" customHeight="1">
      <c r="B103" s="292" t="s">
        <v>141</v>
      </c>
      <c r="C103" s="352">
        <v>0</v>
      </c>
      <c r="D103" s="352">
        <v>0</v>
      </c>
      <c r="E103" s="352">
        <v>0</v>
      </c>
      <c r="F103" s="352">
        <v>0</v>
      </c>
      <c r="G103" s="352">
        <v>0</v>
      </c>
      <c r="H103" s="352">
        <v>0</v>
      </c>
      <c r="I103" s="352">
        <v>0</v>
      </c>
      <c r="J103" s="352">
        <v>0</v>
      </c>
      <c r="K103" s="352">
        <v>0</v>
      </c>
      <c r="L103" s="352">
        <v>0</v>
      </c>
      <c r="M103" s="352">
        <v>1000</v>
      </c>
      <c r="N103" s="352">
        <v>0</v>
      </c>
      <c r="O103" s="352">
        <v>0</v>
      </c>
      <c r="P103" s="352">
        <v>0</v>
      </c>
      <c r="Q103" s="369">
        <v>0</v>
      </c>
      <c r="S103" s="6"/>
      <c r="T103" s="6"/>
      <c r="U103" s="6"/>
      <c r="V103" s="7"/>
      <c r="X103" s="278"/>
    </row>
    <row r="104" spans="2:24" ht="15.95" customHeight="1">
      <c r="B104" s="292" t="s">
        <v>130</v>
      </c>
      <c r="C104" s="37">
        <f t="shared" ref="C104:E104" si="57">IFERROR(0+VLOOKUP($N$78,$X$53:$AM$68,C83-2015,FALSE),"-")</f>
        <v>0.75</v>
      </c>
      <c r="D104" s="37">
        <f t="shared" si="57"/>
        <v>0.75</v>
      </c>
      <c r="E104" s="37">
        <f t="shared" si="57"/>
        <v>0.75</v>
      </c>
      <c r="F104" s="37">
        <f>IFERROR(MAX(IF(AND($N$78=2017,$S$76=2),75%,0%),VLOOKUP($N$78,$X$53:$AM$68,F83-2015,FALSE)),"-")</f>
        <v>0.63</v>
      </c>
      <c r="G104" s="37">
        <f t="shared" ref="G104:Q104" si="58">IFERROR(MAX(IF(AND($N$78=2017,$S$76=2),75%,0%),VLOOKUP($N$78,$X$53:$AM$68,G83-2015,FALSE)),"-")</f>
        <v>0.63</v>
      </c>
      <c r="H104" s="37">
        <f t="shared" si="58"/>
        <v>0.63</v>
      </c>
      <c r="I104" s="37">
        <f t="shared" si="58"/>
        <v>0.63</v>
      </c>
      <c r="J104" s="37">
        <f t="shared" si="58"/>
        <v>0.63</v>
      </c>
      <c r="K104" s="37">
        <f t="shared" si="58"/>
        <v>0.63</v>
      </c>
      <c r="L104" s="37">
        <f t="shared" si="58"/>
        <v>0.63</v>
      </c>
      <c r="M104" s="37">
        <f t="shared" si="58"/>
        <v>0.63</v>
      </c>
      <c r="N104" s="37">
        <f t="shared" si="58"/>
        <v>0.63</v>
      </c>
      <c r="O104" s="37">
        <f t="shared" si="58"/>
        <v>0.63</v>
      </c>
      <c r="P104" s="37">
        <f t="shared" si="58"/>
        <v>0.63</v>
      </c>
      <c r="Q104" s="293">
        <f t="shared" si="58"/>
        <v>0.63</v>
      </c>
      <c r="S104" s="6"/>
      <c r="T104" s="6"/>
      <c r="U104" s="6"/>
      <c r="V104" s="7"/>
    </row>
    <row r="105" spans="2:24" ht="15.95" customHeight="1">
      <c r="B105" s="292" t="s">
        <v>132</v>
      </c>
      <c r="C105" s="36">
        <f>IFERROR(C103*C104*$N$77,0)</f>
        <v>0</v>
      </c>
      <c r="D105" s="36">
        <f t="shared" ref="D105" si="59">IFERROR(D103*D104*$N$77,0)</f>
        <v>0</v>
      </c>
      <c r="E105" s="36">
        <f t="shared" ref="E105" si="60">IFERROR(E103*E104*$N$77,0)</f>
        <v>0</v>
      </c>
      <c r="F105" s="36">
        <f t="shared" ref="F105" si="61">IFERROR(F103*F104*$N$77,0)</f>
        <v>0</v>
      </c>
      <c r="G105" s="36">
        <f t="shared" ref="G105" si="62">IFERROR(G103*G104*$N$77,0)</f>
        <v>0</v>
      </c>
      <c r="H105" s="36">
        <f t="shared" ref="H105" si="63">IFERROR(H103*H104*$N$77,0)</f>
        <v>0</v>
      </c>
      <c r="I105" s="36">
        <f>IFERROR(I103*I104*$N$77,0)</f>
        <v>0</v>
      </c>
      <c r="J105" s="36">
        <f t="shared" ref="J105" si="64">IFERROR(J103*J104*$N$77,0)</f>
        <v>0</v>
      </c>
      <c r="K105" s="36">
        <f t="shared" ref="K105" si="65">IFERROR(K103*K104*$N$77,0)</f>
        <v>0</v>
      </c>
      <c r="L105" s="36">
        <f t="shared" ref="L105" si="66">IFERROR(L103*L104*$N$77,0)</f>
        <v>0</v>
      </c>
      <c r="M105" s="36">
        <f t="shared" ref="M105" si="67">IFERROR(M103*M104*$N$77,0)</f>
        <v>157.5</v>
      </c>
      <c r="N105" s="36">
        <f t="shared" ref="N105" si="68">IFERROR(N103*N104*$N$77,0)</f>
        <v>0</v>
      </c>
      <c r="O105" s="36">
        <f t="shared" ref="O105" si="69">IFERROR(O103*O104*$N$77,0)</f>
        <v>0</v>
      </c>
      <c r="P105" s="36">
        <f t="shared" ref="P105" si="70">IFERROR(P103*P104*$N$77,0)</f>
        <v>0</v>
      </c>
      <c r="Q105" s="294">
        <f t="shared" ref="Q105" si="71">IFERROR(Q103*Q104*$N$77,0)</f>
        <v>0</v>
      </c>
      <c r="S105" s="6"/>
      <c r="T105" s="6"/>
      <c r="U105" s="6"/>
      <c r="V105" s="7"/>
      <c r="X105" s="278"/>
    </row>
    <row r="106" spans="2:24" ht="15.95" customHeight="1" thickBot="1">
      <c r="B106" s="297" t="s">
        <v>133</v>
      </c>
      <c r="C106" s="298">
        <f>+C103-C105</f>
        <v>0</v>
      </c>
      <c r="D106" s="298">
        <f t="shared" ref="D106" si="72">+D103-D105</f>
        <v>0</v>
      </c>
      <c r="E106" s="298">
        <f t="shared" ref="E106" si="73">+E103-E105</f>
        <v>0</v>
      </c>
      <c r="F106" s="298">
        <f t="shared" ref="F106" si="74">+F103-F105</f>
        <v>0</v>
      </c>
      <c r="G106" s="298">
        <f t="shared" ref="G106" si="75">+G103-G105</f>
        <v>0</v>
      </c>
      <c r="H106" s="298">
        <f t="shared" ref="H106" si="76">+H103-H105</f>
        <v>0</v>
      </c>
      <c r="I106" s="298">
        <f>+I103-I105</f>
        <v>0</v>
      </c>
      <c r="J106" s="298">
        <f t="shared" ref="J106" si="77">+J103-J105</f>
        <v>0</v>
      </c>
      <c r="K106" s="298">
        <f t="shared" ref="K106" si="78">+K103-K105</f>
        <v>0</v>
      </c>
      <c r="L106" s="298">
        <f t="shared" ref="L106" si="79">+L103-L105</f>
        <v>0</v>
      </c>
      <c r="M106" s="298">
        <f t="shared" ref="M106" si="80">+M103-M105</f>
        <v>842.5</v>
      </c>
      <c r="N106" s="298">
        <f t="shared" ref="N106" si="81">+N103-N105</f>
        <v>0</v>
      </c>
      <c r="O106" s="298">
        <f t="shared" ref="O106" si="82">+O103-O105</f>
        <v>0</v>
      </c>
      <c r="P106" s="298">
        <f t="shared" ref="P106" si="83">+P103-P105</f>
        <v>0</v>
      </c>
      <c r="Q106" s="299">
        <f t="shared" ref="Q106" si="84">+Q103-Q105</f>
        <v>0</v>
      </c>
      <c r="S106" s="6"/>
      <c r="T106" s="6"/>
      <c r="U106" s="6"/>
      <c r="V106" s="7"/>
    </row>
    <row r="107" spans="2:24" ht="15.95" customHeight="1" thickTop="1">
      <c r="S107" s="6"/>
      <c r="T107" s="6"/>
      <c r="U107" s="6"/>
      <c r="V107" s="7"/>
      <c r="X107" s="278"/>
    </row>
    <row r="108" spans="2:24" ht="15.95" customHeight="1" thickBot="1">
      <c r="S108" s="6"/>
      <c r="T108" s="6"/>
      <c r="U108" s="6"/>
      <c r="V108" s="7"/>
      <c r="X108" s="278"/>
    </row>
    <row r="109" spans="2:24" ht="15.95" customHeight="1" thickTop="1">
      <c r="J109" s="420" t="str">
        <f>+$N$5</f>
        <v>1-ABC 001</v>
      </c>
      <c r="K109" s="421"/>
      <c r="L109" s="310"/>
      <c r="M109" s="422" t="str">
        <f>+$N$72</f>
        <v>2-DEF 002</v>
      </c>
      <c r="N109" s="423"/>
      <c r="O109" s="310"/>
      <c r="P109" s="418" t="s">
        <v>136</v>
      </c>
      <c r="Q109" s="419"/>
      <c r="S109" s="6"/>
      <c r="T109" s="6"/>
      <c r="U109" s="6"/>
      <c r="V109" s="7"/>
    </row>
    <row r="110" spans="2:24" ht="15.95" customHeight="1">
      <c r="B110" s="414" t="s">
        <v>137</v>
      </c>
      <c r="C110" s="277" t="s">
        <v>138</v>
      </c>
      <c r="D110" s="279"/>
      <c r="E110" s="279"/>
      <c r="F110" s="279"/>
      <c r="G110" s="279"/>
      <c r="H110" s="279"/>
      <c r="J110" s="381">
        <f>SUM(C86:Q86)</f>
        <v>0</v>
      </c>
      <c r="K110" s="382"/>
      <c r="L110" s="278"/>
      <c r="M110" s="402">
        <f>SUM(C98:Q98)</f>
        <v>0</v>
      </c>
      <c r="N110" s="403"/>
      <c r="O110" s="278"/>
      <c r="P110" s="404">
        <f>+M110-J110</f>
        <v>0</v>
      </c>
      <c r="Q110" s="405"/>
      <c r="S110" s="6"/>
      <c r="T110" s="6"/>
      <c r="U110" s="6"/>
      <c r="V110" s="7"/>
    </row>
    <row r="111" spans="2:24" ht="15.95" customHeight="1">
      <c r="B111" s="415"/>
      <c r="C111" s="277" t="s">
        <v>139</v>
      </c>
      <c r="D111" s="279"/>
      <c r="E111" s="279"/>
      <c r="F111" s="279"/>
      <c r="G111" s="279"/>
      <c r="H111" s="279"/>
      <c r="J111" s="381">
        <f>SUM(C91:Q91)</f>
        <v>0</v>
      </c>
      <c r="K111" s="382"/>
      <c r="L111" s="278"/>
      <c r="M111" s="402">
        <f>SUM(C103:Q103)</f>
        <v>1000</v>
      </c>
      <c r="N111" s="403"/>
      <c r="O111" s="278"/>
      <c r="P111" s="404">
        <f>+M111-J111</f>
        <v>1000</v>
      </c>
      <c r="Q111" s="405"/>
      <c r="S111" s="6"/>
      <c r="T111" s="6"/>
      <c r="U111" s="6"/>
      <c r="V111" s="7"/>
    </row>
    <row r="112" spans="2:24" ht="15.95" customHeight="1">
      <c r="B112" s="280" t="s">
        <v>140</v>
      </c>
      <c r="C112" s="281"/>
      <c r="D112" s="281"/>
      <c r="E112" s="281"/>
      <c r="F112" s="281"/>
      <c r="G112" s="281"/>
      <c r="H112" s="281"/>
      <c r="J112" s="416">
        <f>+J110+J111</f>
        <v>0</v>
      </c>
      <c r="K112" s="417"/>
      <c r="L112" s="278"/>
      <c r="M112" s="406">
        <f>+M110+M111</f>
        <v>1000</v>
      </c>
      <c r="N112" s="407"/>
      <c r="O112" s="278"/>
      <c r="P112" s="408">
        <f>+P110+P111</f>
        <v>1000</v>
      </c>
      <c r="Q112" s="409"/>
      <c r="S112" s="6"/>
      <c r="T112" s="6"/>
      <c r="U112" s="6"/>
      <c r="V112" s="7"/>
    </row>
    <row r="113" spans="1:24" ht="15.95" customHeight="1">
      <c r="B113" s="414" t="s">
        <v>131</v>
      </c>
      <c r="C113" s="277" t="s">
        <v>138</v>
      </c>
      <c r="D113" s="279"/>
      <c r="E113" s="279"/>
      <c r="F113" s="279"/>
      <c r="G113" s="279"/>
      <c r="H113" s="279"/>
      <c r="J113" s="381">
        <f>SUM(C89:Q89)</f>
        <v>0</v>
      </c>
      <c r="K113" s="382"/>
      <c r="L113" s="278"/>
      <c r="M113" s="402">
        <f>SUM(C101:Q101)</f>
        <v>0</v>
      </c>
      <c r="N113" s="403"/>
      <c r="O113" s="278"/>
      <c r="P113" s="404">
        <f>+M113-J113</f>
        <v>0</v>
      </c>
      <c r="Q113" s="405"/>
      <c r="S113" s="6"/>
      <c r="T113" s="6"/>
      <c r="U113" s="6"/>
      <c r="V113" s="7"/>
      <c r="X113" s="278"/>
    </row>
    <row r="114" spans="1:24" ht="15.95" customHeight="1">
      <c r="B114" s="415"/>
      <c r="C114" s="277" t="s">
        <v>139</v>
      </c>
      <c r="D114" s="279"/>
      <c r="E114" s="279"/>
      <c r="F114" s="279"/>
      <c r="G114" s="279"/>
      <c r="H114" s="279"/>
      <c r="J114" s="381">
        <f>SUM(C94:Q94)</f>
        <v>0</v>
      </c>
      <c r="K114" s="382"/>
      <c r="L114" s="278"/>
      <c r="M114" s="402">
        <f>SUM(C106:Q106)</f>
        <v>842.5</v>
      </c>
      <c r="N114" s="403"/>
      <c r="O114" s="278"/>
      <c r="P114" s="404">
        <f>+M114-J114</f>
        <v>842.5</v>
      </c>
      <c r="Q114" s="405"/>
      <c r="S114" s="6"/>
      <c r="T114" s="6"/>
      <c r="U114" s="6"/>
      <c r="V114" s="7"/>
    </row>
    <row r="115" spans="1:24" ht="15.95" customHeight="1" thickBot="1">
      <c r="B115" s="280" t="s">
        <v>160</v>
      </c>
      <c r="C115" s="281"/>
      <c r="D115" s="281"/>
      <c r="E115" s="281"/>
      <c r="F115" s="281"/>
      <c r="G115" s="281"/>
      <c r="H115" s="281"/>
      <c r="J115" s="412">
        <f>+J113+J114</f>
        <v>0</v>
      </c>
      <c r="K115" s="413"/>
      <c r="M115" s="410">
        <f>+M113+M114</f>
        <v>842.5</v>
      </c>
      <c r="N115" s="411"/>
      <c r="P115" s="400">
        <f>+P113+P114</f>
        <v>842.5</v>
      </c>
      <c r="Q115" s="401"/>
      <c r="S115" s="6"/>
      <c r="T115" s="6"/>
      <c r="U115" s="6"/>
      <c r="V115" s="7"/>
      <c r="X115" s="278"/>
    </row>
    <row r="116" spans="1:24" ht="15.75" customHeight="1" thickTop="1">
      <c r="S116" s="6"/>
      <c r="T116" s="6"/>
      <c r="U116" s="6"/>
      <c r="V116" s="7"/>
    </row>
    <row r="117" spans="1:24" ht="15.75" customHeight="1">
      <c r="B117" s="308" t="s">
        <v>163</v>
      </c>
      <c r="S117" s="6"/>
      <c r="T117" s="6"/>
      <c r="U117" s="6"/>
      <c r="V117" s="7"/>
    </row>
    <row r="118" spans="1:24" ht="15.75" customHeight="1">
      <c r="S118" s="6"/>
      <c r="T118" s="6"/>
      <c r="U118" s="6"/>
      <c r="V118" s="7"/>
    </row>
    <row r="119" spans="1:24" ht="15.95" customHeight="1">
      <c r="A119" s="7"/>
      <c r="B119" s="7"/>
      <c r="C119" s="7"/>
      <c r="D119" s="7"/>
      <c r="E119" s="7"/>
      <c r="F119" s="7"/>
      <c r="G119" s="7"/>
      <c r="H119" s="7"/>
      <c r="I119" s="7"/>
      <c r="J119" s="7"/>
      <c r="K119" s="7"/>
      <c r="L119" s="7"/>
      <c r="M119" s="7"/>
      <c r="N119" s="7"/>
      <c r="O119" s="7"/>
      <c r="P119" s="7"/>
      <c r="Q119" s="7"/>
      <c r="R119" s="7"/>
      <c r="S119" s="7"/>
      <c r="T119" s="7"/>
      <c r="U119" s="7"/>
      <c r="V119" s="7"/>
    </row>
  </sheetData>
  <sheetProtection algorithmName="SHA-512" hashValue="PlXHGfoC8fvJKhVf4O47f+oB+VCNf8FmA3DQDm9ER9sjWn0WaiRyAs9/u730JPGZ09FzonXPMm1/Vn1WAq+WmQ==" saltValue="bfqF/at9uvtZ8UhlzDf1PA==" spinCount="100000" sheet="1" objects="1" scenarios="1"/>
  <mergeCells count="38">
    <mergeCell ref="J115:K115"/>
    <mergeCell ref="B110:B111"/>
    <mergeCell ref="B113:B114"/>
    <mergeCell ref="J112:K112"/>
    <mergeCell ref="P109:Q109"/>
    <mergeCell ref="P113:Q113"/>
    <mergeCell ref="P114:Q114"/>
    <mergeCell ref="J109:K109"/>
    <mergeCell ref="M109:N109"/>
    <mergeCell ref="Y51:AM51"/>
    <mergeCell ref="Y10:AM10"/>
    <mergeCell ref="Y30:AM30"/>
    <mergeCell ref="C30:Q30"/>
    <mergeCell ref="P115:Q115"/>
    <mergeCell ref="J110:K110"/>
    <mergeCell ref="M110:N110"/>
    <mergeCell ref="P110:Q110"/>
    <mergeCell ref="J111:K111"/>
    <mergeCell ref="M111:N111"/>
    <mergeCell ref="P111:Q111"/>
    <mergeCell ref="M112:N112"/>
    <mergeCell ref="P112:Q112"/>
    <mergeCell ref="M113:N113"/>
    <mergeCell ref="M114:N114"/>
    <mergeCell ref="M115:N115"/>
    <mergeCell ref="B2:Q2"/>
    <mergeCell ref="C10:Q10"/>
    <mergeCell ref="C51:Q51"/>
    <mergeCell ref="J113:K113"/>
    <mergeCell ref="J114:K114"/>
    <mergeCell ref="C82:Q82"/>
    <mergeCell ref="N77:Q77"/>
    <mergeCell ref="N78:Q78"/>
    <mergeCell ref="N72:Q72"/>
    <mergeCell ref="N73:Q73"/>
    <mergeCell ref="M7:Q7"/>
    <mergeCell ref="N5:Q5"/>
    <mergeCell ref="N6:Q6"/>
  </mergeCells>
  <phoneticPr fontId="34" type="noConversion"/>
  <conditionalFormatting sqref="C86:Q86 C91:Q91">
    <cfRule type="expression" dxfId="7" priority="22">
      <formula>C$87="-"</formula>
    </cfRule>
  </conditionalFormatting>
  <conditionalFormatting sqref="C98:Q98">
    <cfRule type="expression" dxfId="6" priority="23">
      <formula>C$99="-"</formula>
    </cfRule>
  </conditionalFormatting>
  <conditionalFormatting sqref="C103:Q103">
    <cfRule type="expression" dxfId="5" priority="24">
      <formula>C$99="-"</formula>
    </cfRule>
  </conditionalFormatting>
  <dataValidations count="2">
    <dataValidation type="list" allowBlank="1" showInputMessage="1" showErrorMessage="1" sqref="N78" xr:uid="{B3541DA2-6668-4728-9BE5-DE713525811E}">
      <formula1>$B$53:$B$68</formula1>
    </dataValidation>
    <dataValidation type="list" allowBlank="1" showInputMessage="1" showErrorMessage="1" sqref="N77" xr:uid="{EA156F6D-AD9E-44D9-8E5B-89E5C1158B2F}">
      <formula1>"20%,25%,30%,40%,50%,60%"</formula1>
    </dataValidation>
  </dataValidations>
  <hyperlinks>
    <hyperlink ref="S2" location="Home!A1" tooltip="Home" display="Ç" xr:uid="{00000000-0004-0000-0200-000000000000}"/>
  </hyperlinks>
  <pageMargins left="0.70866141732283472" right="0.70866141732283472" top="0.74803149606299213" bottom="0.74803149606299213" header="0.31496062992125984" footer="0.31496062992125984"/>
  <pageSetup paperSize="9" scale="98" orientation="landscape" horizontalDpi="4294967293" r:id="rId1"/>
  <headerFooter>
    <oddHeader>&amp;C&amp;Z&amp;F</oddHeader>
    <oddFooter>&amp;C&amp;P/&amp;N</oddFooter>
  </headerFooter>
  <rowBreaks count="3" manualBreakCount="3">
    <brk id="29" min="1" max="16" man="1"/>
    <brk id="49" min="1" max="16" man="1"/>
    <brk id="70" min="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6" r:id="rId4" name="Drop Down 26">
              <controlPr defaultSize="0" autoLine="0" autoPict="0">
                <anchor moveWithCells="1">
                  <from>
                    <xdr:col>13</xdr:col>
                    <xdr:colOff>0</xdr:colOff>
                    <xdr:row>6</xdr:row>
                    <xdr:rowOff>0</xdr:rowOff>
                  </from>
                  <to>
                    <xdr:col>17</xdr:col>
                    <xdr:colOff>0</xdr:colOff>
                    <xdr:row>7</xdr:row>
                    <xdr:rowOff>0</xdr:rowOff>
                  </to>
                </anchor>
              </controlPr>
            </control>
          </mc:Choice>
        </mc:AlternateContent>
        <mc:AlternateContent xmlns:mc="http://schemas.openxmlformats.org/markup-compatibility/2006">
          <mc:Choice Requires="x14">
            <control shapeId="10269" r:id="rId5" name="Option Button 29">
              <controlPr defaultSize="0" autoFill="0" autoLine="0" autoPict="0">
                <anchor moveWithCells="1">
                  <from>
                    <xdr:col>13</xdr:col>
                    <xdr:colOff>0</xdr:colOff>
                    <xdr:row>75</xdr:row>
                    <xdr:rowOff>0</xdr:rowOff>
                  </from>
                  <to>
                    <xdr:col>15</xdr:col>
                    <xdr:colOff>0</xdr:colOff>
                    <xdr:row>76</xdr:row>
                    <xdr:rowOff>0</xdr:rowOff>
                  </to>
                </anchor>
              </controlPr>
            </control>
          </mc:Choice>
        </mc:AlternateContent>
        <mc:AlternateContent xmlns:mc="http://schemas.openxmlformats.org/markup-compatibility/2006">
          <mc:Choice Requires="x14">
            <control shapeId="10270" r:id="rId6" name="Option Button 30">
              <controlPr defaultSize="0" autoFill="0" autoLine="0" autoPict="0">
                <anchor moveWithCells="1">
                  <from>
                    <xdr:col>15</xdr:col>
                    <xdr:colOff>0</xdr:colOff>
                    <xdr:row>75</xdr:row>
                    <xdr:rowOff>0</xdr:rowOff>
                  </from>
                  <to>
                    <xdr:col>17</xdr:col>
                    <xdr:colOff>0</xdr:colOff>
                    <xdr:row>76</xdr:row>
                    <xdr:rowOff>0</xdr:rowOff>
                  </to>
                </anchor>
              </controlPr>
            </control>
          </mc:Choice>
        </mc:AlternateContent>
        <mc:AlternateContent xmlns:mc="http://schemas.openxmlformats.org/markup-compatibility/2006">
          <mc:Choice Requires="x14">
            <control shapeId="10272" r:id="rId7" name="Drop Down 32">
              <controlPr defaultSize="0" autoLine="0" autoPict="0">
                <anchor moveWithCells="1">
                  <from>
                    <xdr:col>13</xdr:col>
                    <xdr:colOff>0</xdr:colOff>
                    <xdr:row>73</xdr:row>
                    <xdr:rowOff>0</xdr:rowOff>
                  </from>
                  <to>
                    <xdr:col>17</xdr:col>
                    <xdr:colOff>0</xdr:colOff>
                    <xdr:row>74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1" id="{26F13FD9-5085-4065-B707-6024FF1F0EC3}">
            <xm:f>OR(#REF!=calc!$G$15,#REF!=calc!$G$21)</xm:f>
            <x14:dxf>
              <font>
                <color rgb="FFE6E6E6"/>
              </font>
              <fill>
                <patternFill patternType="solid">
                  <bgColor rgb="FFE6E6E6"/>
                </patternFill>
              </fill>
            </x14:dxf>
          </x14:cfRule>
          <xm:sqref>S7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79998168889431442"/>
  </sheetPr>
  <dimension ref="B2:X119"/>
  <sheetViews>
    <sheetView showGridLines="0" showRowColHeaders="0" workbookViewId="0">
      <selection activeCell="B7" sqref="B7"/>
    </sheetView>
  </sheetViews>
  <sheetFormatPr defaultColWidth="9.140625" defaultRowHeight="12.75"/>
  <cols>
    <col min="1" max="1" width="4.7109375" style="16" customWidth="1"/>
    <col min="2" max="2" width="27.5703125" style="16" customWidth="1"/>
    <col min="3" max="3" width="10.42578125" style="16" bestFit="1" customWidth="1"/>
    <col min="4" max="4" width="26.85546875" style="16" customWidth="1"/>
    <col min="5" max="5" width="17.5703125" style="16" customWidth="1"/>
    <col min="6" max="6" width="23.5703125" style="16" bestFit="1" customWidth="1"/>
    <col min="7" max="7" width="28.7109375" style="16" customWidth="1"/>
    <col min="8" max="8" width="15.85546875" style="16" bestFit="1" customWidth="1"/>
    <col min="9" max="9" width="15.7109375" style="16" customWidth="1"/>
    <col min="10" max="10" width="19.7109375" style="16" customWidth="1"/>
    <col min="11" max="11" width="22.42578125" style="66" customWidth="1"/>
    <col min="12" max="14" width="5.7109375" style="66" bestFit="1" customWidth="1"/>
    <col min="15" max="24" width="8.28515625" style="66" bestFit="1" customWidth="1"/>
    <col min="25" max="26" width="8.28515625" style="16" bestFit="1" customWidth="1"/>
    <col min="27" max="16384" width="9.140625" style="16"/>
  </cols>
  <sheetData>
    <row r="2" spans="2:9">
      <c r="D2" s="82"/>
    </row>
    <row r="3" spans="2:9">
      <c r="B3" s="16" t="s">
        <v>29</v>
      </c>
    </row>
    <row r="4" spans="2:9">
      <c r="B4" s="16" t="s">
        <v>34</v>
      </c>
    </row>
    <row r="7" spans="2:9">
      <c r="B7" s="136">
        <v>4</v>
      </c>
      <c r="C7" s="16" t="s">
        <v>56</v>
      </c>
      <c r="E7" s="16" t="str">
        <f>VLOOKUP(B7,F15:G24,2,FALSE)</f>
        <v>Benzine</v>
      </c>
    </row>
    <row r="8" spans="2:9">
      <c r="B8" s="21">
        <f>coot</f>
        <v>100</v>
      </c>
      <c r="C8" s="16" t="s">
        <v>57</v>
      </c>
    </row>
    <row r="11" spans="2:9">
      <c r="B11" s="16" t="s">
        <v>44</v>
      </c>
    </row>
    <row r="13" spans="2:9">
      <c r="B13" s="32" t="s">
        <v>55</v>
      </c>
      <c r="H13" s="424" t="s">
        <v>75</v>
      </c>
      <c r="I13" s="424"/>
    </row>
    <row r="14" spans="2:9">
      <c r="B14" s="22" t="s">
        <v>32</v>
      </c>
      <c r="C14" s="25"/>
      <c r="D14" s="25"/>
      <c r="E14" s="25"/>
      <c r="F14" s="25"/>
      <c r="G14" s="25"/>
      <c r="H14" s="83" t="s">
        <v>11</v>
      </c>
      <c r="I14" s="84" t="s">
        <v>12</v>
      </c>
    </row>
    <row r="15" spans="2:9">
      <c r="B15" s="24" t="s">
        <v>26</v>
      </c>
      <c r="C15" s="51" t="s">
        <v>7</v>
      </c>
      <c r="D15" s="58" t="s">
        <v>8</v>
      </c>
      <c r="E15" s="23"/>
      <c r="F15" s="27">
        <v>1</v>
      </c>
      <c r="G15" s="49" t="s">
        <v>5</v>
      </c>
      <c r="H15" s="54">
        <f>VLOOKUP($B$8,$B$16:$C$27,2)</f>
        <v>0.9</v>
      </c>
      <c r="I15" s="50">
        <f>VLOOKUP($B$8,$B$16:$C$27,2)</f>
        <v>0.9</v>
      </c>
    </row>
    <row r="16" spans="2:9">
      <c r="B16" s="61">
        <v>0</v>
      </c>
      <c r="C16" s="62">
        <v>1.2</v>
      </c>
      <c r="D16" s="62">
        <v>1.2</v>
      </c>
      <c r="E16" s="26"/>
      <c r="F16" s="27">
        <v>2</v>
      </c>
      <c r="G16" s="49" t="s">
        <v>17</v>
      </c>
      <c r="H16" s="54">
        <f t="shared" ref="H16:I17" si="0">VLOOKUP($B$8,$B$16:$C$27,2)</f>
        <v>0.9</v>
      </c>
      <c r="I16" s="50">
        <f t="shared" si="0"/>
        <v>0.9</v>
      </c>
    </row>
    <row r="17" spans="2:9">
      <c r="B17" s="24">
        <v>1</v>
      </c>
      <c r="C17" s="52">
        <v>1</v>
      </c>
      <c r="D17" s="59">
        <v>1</v>
      </c>
      <c r="E17" s="27"/>
      <c r="F17" s="27">
        <v>3</v>
      </c>
      <c r="G17" s="49" t="s">
        <v>35</v>
      </c>
      <c r="H17" s="54">
        <f t="shared" si="0"/>
        <v>0.9</v>
      </c>
      <c r="I17" s="50">
        <f t="shared" si="0"/>
        <v>0.9</v>
      </c>
    </row>
    <row r="18" spans="2:9">
      <c r="B18" s="24">
        <v>61</v>
      </c>
      <c r="C18" s="52">
        <v>0.9</v>
      </c>
      <c r="D18" s="59">
        <v>0.9</v>
      </c>
      <c r="E18" s="27"/>
      <c r="F18" s="27">
        <v>4</v>
      </c>
      <c r="G18" s="55" t="s">
        <v>30</v>
      </c>
      <c r="H18" s="56">
        <f>VLOOKUP($B$8,$B$16:$D$27,3)</f>
        <v>0.9</v>
      </c>
      <c r="I18" s="57">
        <f>VLOOKUP($B$8,$B$16:$D$27,3)</f>
        <v>0.9</v>
      </c>
    </row>
    <row r="19" spans="2:9">
      <c r="B19" s="24">
        <v>106</v>
      </c>
      <c r="C19" s="52">
        <v>0.8</v>
      </c>
      <c r="D19" s="59">
        <v>0.8</v>
      </c>
      <c r="E19" s="27"/>
      <c r="F19" s="27">
        <v>5</v>
      </c>
      <c r="G19" s="55" t="s">
        <v>31</v>
      </c>
      <c r="H19" s="56">
        <f t="shared" ref="H19:I20" si="1">VLOOKUP($B$8,$B$16:$D$27,3)</f>
        <v>0.9</v>
      </c>
      <c r="I19" s="57">
        <f t="shared" si="1"/>
        <v>0.9</v>
      </c>
    </row>
    <row r="20" spans="2:9">
      <c r="B20" s="24">
        <v>116</v>
      </c>
      <c r="C20" s="52">
        <v>0.75</v>
      </c>
      <c r="D20" s="59">
        <v>0.8</v>
      </c>
      <c r="E20" s="27"/>
      <c r="F20" s="27">
        <v>6</v>
      </c>
      <c r="G20" s="55" t="s">
        <v>36</v>
      </c>
      <c r="H20" s="56">
        <f t="shared" si="1"/>
        <v>0.9</v>
      </c>
      <c r="I20" s="57">
        <f t="shared" si="1"/>
        <v>0.9</v>
      </c>
    </row>
    <row r="21" spans="2:9">
      <c r="B21" s="24">
        <v>126</v>
      </c>
      <c r="C21" s="52">
        <v>0.75</v>
      </c>
      <c r="D21" s="59">
        <v>0.75</v>
      </c>
      <c r="E21" s="27"/>
      <c r="F21" s="27">
        <v>7</v>
      </c>
      <c r="G21" s="63" t="s">
        <v>9</v>
      </c>
      <c r="H21" s="62">
        <v>1.2</v>
      </c>
      <c r="I21" s="64">
        <v>1.2</v>
      </c>
    </row>
    <row r="22" spans="2:9">
      <c r="B22" s="24">
        <v>146</v>
      </c>
      <c r="C22" s="52">
        <v>0.7</v>
      </c>
      <c r="D22" s="59">
        <v>0.75</v>
      </c>
      <c r="E22" s="27"/>
      <c r="F22" s="27">
        <v>8</v>
      </c>
      <c r="G22" s="55" t="s">
        <v>10</v>
      </c>
      <c r="H22" s="59">
        <f>$H$18</f>
        <v>0.9</v>
      </c>
      <c r="I22" s="65">
        <f>$H$18</f>
        <v>0.9</v>
      </c>
    </row>
    <row r="23" spans="2:9">
      <c r="B23" s="24">
        <v>156</v>
      </c>
      <c r="C23" s="52">
        <v>0.7</v>
      </c>
      <c r="D23" s="59">
        <v>0.7</v>
      </c>
      <c r="E23" s="27"/>
      <c r="F23" s="27">
        <v>9</v>
      </c>
      <c r="G23" s="55" t="s">
        <v>77</v>
      </c>
      <c r="H23" s="59">
        <f t="shared" ref="H23:I24" si="2">$H$18</f>
        <v>0.9</v>
      </c>
      <c r="I23" s="65">
        <f t="shared" si="2"/>
        <v>0.9</v>
      </c>
    </row>
    <row r="24" spans="2:9">
      <c r="B24" s="24">
        <v>171</v>
      </c>
      <c r="C24" s="52">
        <v>0.6</v>
      </c>
      <c r="D24" s="59">
        <v>0.7</v>
      </c>
      <c r="E24" s="27"/>
      <c r="F24" s="27">
        <v>10</v>
      </c>
      <c r="G24" s="55" t="s">
        <v>78</v>
      </c>
      <c r="H24" s="59">
        <f t="shared" si="2"/>
        <v>0.9</v>
      </c>
      <c r="I24" s="65">
        <f t="shared" si="2"/>
        <v>0.9</v>
      </c>
    </row>
    <row r="25" spans="2:9">
      <c r="B25" s="24">
        <v>181</v>
      </c>
      <c r="C25" s="52">
        <v>0.6</v>
      </c>
      <c r="D25" s="59">
        <v>0.6</v>
      </c>
      <c r="E25" s="27"/>
      <c r="F25" s="27"/>
      <c r="G25" s="85" t="s">
        <v>76</v>
      </c>
      <c r="H25" s="28">
        <f>VLOOKUP(B7,F15:I24,3,FALSE)</f>
        <v>0.9</v>
      </c>
      <c r="I25" s="29">
        <f>VLOOKUP(B7,F15:I24,4,FALSE)</f>
        <v>0.9</v>
      </c>
    </row>
    <row r="26" spans="2:9">
      <c r="B26" s="24">
        <v>196</v>
      </c>
      <c r="C26" s="52">
        <v>0.5</v>
      </c>
      <c r="D26" s="59">
        <v>0.6</v>
      </c>
      <c r="E26" s="27"/>
      <c r="F26" s="27"/>
      <c r="G26" s="33" t="s">
        <v>54</v>
      </c>
      <c r="H26" s="28">
        <f>MAX(75%,H25)</f>
        <v>0.9</v>
      </c>
      <c r="I26" s="86"/>
    </row>
    <row r="27" spans="2:9">
      <c r="B27" s="30">
        <v>206</v>
      </c>
      <c r="C27" s="53">
        <v>0.5</v>
      </c>
      <c r="D27" s="60">
        <v>0.5</v>
      </c>
      <c r="E27" s="31"/>
      <c r="F27" s="31" t="s">
        <v>27</v>
      </c>
      <c r="G27" s="31"/>
      <c r="H27" s="31"/>
      <c r="I27" s="87"/>
    </row>
    <row r="31" spans="2:9">
      <c r="B31" s="32"/>
      <c r="C31" s="88"/>
    </row>
    <row r="32" spans="2:9">
      <c r="B32" s="22" t="s">
        <v>28</v>
      </c>
      <c r="C32" s="25"/>
      <c r="D32" s="25"/>
      <c r="E32" s="25"/>
      <c r="F32" s="25">
        <v>1</v>
      </c>
      <c r="G32" s="83" t="s">
        <v>5</v>
      </c>
      <c r="H32" s="25">
        <v>1</v>
      </c>
      <c r="I32" s="89"/>
    </row>
    <row r="33" spans="2:9">
      <c r="B33" s="24"/>
      <c r="C33" s="27"/>
      <c r="D33" s="27"/>
      <c r="E33" s="27"/>
      <c r="F33" s="27">
        <v>2</v>
      </c>
      <c r="G33" s="67" t="s">
        <v>17</v>
      </c>
      <c r="H33" s="27">
        <v>0.95</v>
      </c>
      <c r="I33" s="86"/>
    </row>
    <row r="34" spans="2:9">
      <c r="B34" s="24"/>
      <c r="C34" s="23" t="s">
        <v>24</v>
      </c>
      <c r="D34" s="23" t="s">
        <v>23</v>
      </c>
      <c r="E34" s="27"/>
      <c r="F34" s="27">
        <v>3</v>
      </c>
      <c r="G34" s="67" t="s">
        <v>35</v>
      </c>
      <c r="H34" s="27">
        <v>0.95</v>
      </c>
      <c r="I34" s="86"/>
    </row>
    <row r="35" spans="2:9">
      <c r="B35" s="34">
        <f>MAX(75%,C35)</f>
        <v>0.75</v>
      </c>
      <c r="C35" s="90">
        <f>ROUND(MAX(IF(B8&gt;=200,C40,C41),MIN(D40,120%-(0.5%*VLOOKUP($B$7,F32:H41,3,FALSE)*B8))),3)</f>
        <v>0.72499999999999998</v>
      </c>
      <c r="D35" s="90">
        <f>ROUND(MAX(IF(B8&gt;=200,C40,C41),MIN(D40,120%-(0.5%*VLOOKUP($B$7,F32:H41,3,FALSE)*B8))),3)</f>
        <v>0.72499999999999998</v>
      </c>
      <c r="E35" s="27"/>
      <c r="F35" s="27">
        <v>4</v>
      </c>
      <c r="G35" s="67" t="s">
        <v>30</v>
      </c>
      <c r="H35" s="27">
        <v>0.95</v>
      </c>
      <c r="I35" s="86"/>
    </row>
    <row r="36" spans="2:9" ht="12.75" customHeight="1">
      <c r="B36" s="91" t="s">
        <v>66</v>
      </c>
      <c r="C36" s="425"/>
      <c r="D36" s="425"/>
      <c r="E36" s="27"/>
      <c r="F36" s="27">
        <v>5</v>
      </c>
      <c r="G36" s="67" t="s">
        <v>31</v>
      </c>
      <c r="H36" s="27">
        <v>0.95</v>
      </c>
      <c r="I36" s="86"/>
    </row>
    <row r="37" spans="2:9">
      <c r="B37" s="24"/>
      <c r="C37" s="425"/>
      <c r="D37" s="425"/>
      <c r="E37" s="27"/>
      <c r="F37" s="27">
        <v>6</v>
      </c>
      <c r="G37" s="67" t="s">
        <v>36</v>
      </c>
      <c r="H37" s="27">
        <v>0.95</v>
      </c>
      <c r="I37" s="86"/>
    </row>
    <row r="38" spans="2:9">
      <c r="B38" s="24"/>
      <c r="C38" s="425"/>
      <c r="D38" s="425"/>
      <c r="E38" s="27"/>
      <c r="F38" s="27">
        <v>7</v>
      </c>
      <c r="G38" s="67" t="s">
        <v>9</v>
      </c>
      <c r="H38" s="27">
        <v>0.95</v>
      </c>
      <c r="I38" s="86"/>
    </row>
    <row r="39" spans="2:9">
      <c r="B39" s="24"/>
      <c r="C39" s="92" t="s">
        <v>64</v>
      </c>
      <c r="D39" s="93" t="s">
        <v>65</v>
      </c>
      <c r="E39" s="27"/>
      <c r="F39" s="27">
        <v>8</v>
      </c>
      <c r="G39" s="67" t="s">
        <v>10</v>
      </c>
      <c r="H39" s="27">
        <v>0.95</v>
      </c>
      <c r="I39" s="86"/>
    </row>
    <row r="40" spans="2:9">
      <c r="B40" s="94" t="s">
        <v>47</v>
      </c>
      <c r="C40" s="95">
        <v>0.4</v>
      </c>
      <c r="D40" s="96">
        <v>1</v>
      </c>
      <c r="E40" s="27"/>
      <c r="F40" s="27">
        <v>9</v>
      </c>
      <c r="G40" s="67" t="s">
        <v>15</v>
      </c>
      <c r="H40" s="97">
        <v>0.9</v>
      </c>
      <c r="I40" s="86"/>
    </row>
    <row r="41" spans="2:9">
      <c r="B41" s="98" t="s">
        <v>48</v>
      </c>
      <c r="C41" s="99">
        <v>0.5</v>
      </c>
      <c r="D41" s="31"/>
      <c r="E41" s="31"/>
      <c r="F41" s="31">
        <v>10</v>
      </c>
      <c r="G41" s="68" t="s">
        <v>16</v>
      </c>
      <c r="H41" s="31">
        <v>0.95</v>
      </c>
      <c r="I41" s="87"/>
    </row>
    <row r="46" spans="2:9">
      <c r="B46" s="16" t="s">
        <v>62</v>
      </c>
    </row>
    <row r="47" spans="2:9">
      <c r="B47" s="22" t="s">
        <v>37</v>
      </c>
      <c r="C47" s="25"/>
      <c r="D47" s="25"/>
      <c r="E47" s="25"/>
      <c r="F47" s="25">
        <v>1</v>
      </c>
      <c r="G47" s="83" t="s">
        <v>5</v>
      </c>
      <c r="H47" s="25">
        <v>1</v>
      </c>
      <c r="I47" s="89"/>
    </row>
    <row r="48" spans="2:9">
      <c r="B48" s="24" t="s">
        <v>38</v>
      </c>
      <c r="C48" s="27"/>
      <c r="D48" s="27"/>
      <c r="E48" s="27"/>
      <c r="F48" s="27">
        <v>2</v>
      </c>
      <c r="G48" s="67" t="s">
        <v>17</v>
      </c>
      <c r="H48" s="27">
        <v>0.95</v>
      </c>
      <c r="I48" s="86"/>
    </row>
    <row r="49" spans="2:9">
      <c r="B49" s="24">
        <f>coot</f>
        <v>100</v>
      </c>
      <c r="C49" s="23" t="s">
        <v>24</v>
      </c>
      <c r="D49" s="23" t="s">
        <v>23</v>
      </c>
      <c r="E49" s="27"/>
      <c r="F49" s="27">
        <v>3</v>
      </c>
      <c r="G49" s="67" t="s">
        <v>35</v>
      </c>
      <c r="H49" s="27">
        <v>0.95</v>
      </c>
      <c r="I49" s="86"/>
    </row>
    <row r="50" spans="2:9">
      <c r="B50" s="24"/>
      <c r="C50" s="90">
        <f>ROUND(MAX(IF(B49&gt;=200,C55,C56),MIN(D55,120%-(0.5%*VLOOKUP($B$7,F47:H56,3,FALSE)*B49))),3)</f>
        <v>0.72499999999999998</v>
      </c>
      <c r="D50" s="90">
        <f>ROUND(MAX(IF(B49&gt;=200,C55,C56),MIN(D55,120%-(0.5%*VLOOKUP($B$7,F47:H56,3,FALSE)*B49))),3)</f>
        <v>0.72499999999999998</v>
      </c>
      <c r="E50" s="27"/>
      <c r="F50" s="27">
        <v>4</v>
      </c>
      <c r="G50" s="67" t="s">
        <v>30</v>
      </c>
      <c r="H50" s="27">
        <v>0.95</v>
      </c>
      <c r="I50" s="86"/>
    </row>
    <row r="51" spans="2:9">
      <c r="B51" s="100" t="s">
        <v>69</v>
      </c>
      <c r="C51" s="101"/>
      <c r="D51" s="102">
        <f>IF(OR($B$7=3,$B$7=6),MIN(D50,50%),D50)</f>
        <v>0.72499999999999998</v>
      </c>
      <c r="E51" s="27" t="s">
        <v>70</v>
      </c>
      <c r="F51" s="27">
        <v>5</v>
      </c>
      <c r="G51" s="67" t="s">
        <v>31</v>
      </c>
      <c r="H51" s="27">
        <v>0.95</v>
      </c>
      <c r="I51" s="86"/>
    </row>
    <row r="52" spans="2:9">
      <c r="B52" s="24"/>
      <c r="C52" s="103"/>
      <c r="D52" s="103"/>
      <c r="E52" s="27"/>
      <c r="F52" s="27">
        <v>6</v>
      </c>
      <c r="G52" s="67" t="s">
        <v>36</v>
      </c>
      <c r="H52" s="27">
        <v>0.95</v>
      </c>
      <c r="I52" s="86"/>
    </row>
    <row r="53" spans="2:9">
      <c r="B53" s="24"/>
      <c r="C53" s="103"/>
      <c r="D53" s="103"/>
      <c r="E53" s="27"/>
      <c r="F53" s="27">
        <v>7</v>
      </c>
      <c r="G53" s="67" t="s">
        <v>9</v>
      </c>
      <c r="H53" s="27">
        <v>0.95</v>
      </c>
      <c r="I53" s="86"/>
    </row>
    <row r="54" spans="2:9">
      <c r="B54" s="24"/>
      <c r="C54" s="92" t="s">
        <v>64</v>
      </c>
      <c r="D54" s="93" t="s">
        <v>65</v>
      </c>
      <c r="E54" s="27"/>
      <c r="F54" s="27">
        <v>8</v>
      </c>
      <c r="G54" s="67" t="s">
        <v>10</v>
      </c>
      <c r="H54" s="27">
        <v>0.95</v>
      </c>
      <c r="I54" s="86"/>
    </row>
    <row r="55" spans="2:9">
      <c r="B55" s="94" t="s">
        <v>47</v>
      </c>
      <c r="C55" s="95">
        <v>0.4</v>
      </c>
      <c r="D55" s="96">
        <v>1</v>
      </c>
      <c r="E55" s="27"/>
      <c r="F55" s="27">
        <v>9</v>
      </c>
      <c r="G55" s="67" t="s">
        <v>15</v>
      </c>
      <c r="H55" s="97">
        <v>0.9</v>
      </c>
      <c r="I55" s="86"/>
    </row>
    <row r="56" spans="2:9">
      <c r="B56" s="98" t="s">
        <v>48</v>
      </c>
      <c r="C56" s="99">
        <v>0.5</v>
      </c>
      <c r="D56" s="31"/>
      <c r="E56" s="31"/>
      <c r="F56" s="31">
        <v>10</v>
      </c>
      <c r="G56" s="68" t="s">
        <v>16</v>
      </c>
      <c r="H56" s="31">
        <v>0.95</v>
      </c>
      <c r="I56" s="87"/>
    </row>
    <row r="59" spans="2:9">
      <c r="B59" s="16" t="s">
        <v>45</v>
      </c>
    </row>
    <row r="60" spans="2:9">
      <c r="B60" s="20" t="s">
        <v>39</v>
      </c>
      <c r="C60" s="104"/>
      <c r="D60" s="104"/>
      <c r="E60" s="104"/>
      <c r="F60" s="104">
        <v>1</v>
      </c>
      <c r="G60" s="105" t="s">
        <v>5</v>
      </c>
      <c r="H60" s="104">
        <v>1</v>
      </c>
      <c r="I60" s="106"/>
    </row>
    <row r="61" spans="2:9">
      <c r="B61" s="18" t="s">
        <v>38</v>
      </c>
      <c r="C61" s="107"/>
      <c r="D61" s="107"/>
      <c r="E61" s="107"/>
      <c r="F61" s="107">
        <v>2</v>
      </c>
      <c r="G61" s="69" t="s">
        <v>17</v>
      </c>
      <c r="H61" s="107">
        <v>0.95</v>
      </c>
      <c r="I61" s="108"/>
    </row>
    <row r="62" spans="2:9">
      <c r="B62" s="18">
        <f>coot</f>
        <v>100</v>
      </c>
      <c r="C62" s="19" t="s">
        <v>24</v>
      </c>
      <c r="D62" s="19" t="s">
        <v>23</v>
      </c>
      <c r="E62" s="107"/>
      <c r="F62" s="107">
        <v>3</v>
      </c>
      <c r="G62" s="69" t="s">
        <v>35</v>
      </c>
      <c r="H62" s="107">
        <v>0.95</v>
      </c>
      <c r="I62" s="108"/>
    </row>
    <row r="63" spans="2:9">
      <c r="B63" s="18" t="s">
        <v>14</v>
      </c>
      <c r="C63" s="90">
        <f>ROUND(MAX(IF(B62&gt;=200,C68,C69),MIN(D68,120%-(0.5%*VLOOKUP($B$7,F60:H69,3,FALSE)*B62))),3)</f>
        <v>0.72499999999999998</v>
      </c>
      <c r="D63" s="90">
        <f>ROUND(MAX(IF(B62&gt;=200,C68,C69),MIN(D68,120%-(0.5%*VLOOKUP($B$7,F60:H69,3,FALSE)*B62))),3)</f>
        <v>0.72499999999999998</v>
      </c>
      <c r="E63" s="107"/>
      <c r="F63" s="107">
        <v>4</v>
      </c>
      <c r="G63" s="69" t="s">
        <v>30</v>
      </c>
      <c r="H63" s="107">
        <v>0.95</v>
      </c>
      <c r="I63" s="108"/>
    </row>
    <row r="64" spans="2:9">
      <c r="B64" s="100" t="s">
        <v>69</v>
      </c>
      <c r="C64" s="101"/>
      <c r="D64" s="102">
        <f>IF(OR($B$7=3,$B$7=6),MIN(D63,50%),D63)</f>
        <v>0.72499999999999998</v>
      </c>
      <c r="E64" s="27" t="s">
        <v>70</v>
      </c>
      <c r="F64" s="107">
        <v>5</v>
      </c>
      <c r="G64" s="69" t="s">
        <v>31</v>
      </c>
      <c r="H64" s="107">
        <v>0.95</v>
      </c>
      <c r="I64" s="108"/>
    </row>
    <row r="65" spans="2:9">
      <c r="B65" s="18"/>
      <c r="C65" s="107"/>
      <c r="D65" s="107"/>
      <c r="E65" s="107"/>
      <c r="F65" s="107">
        <v>6</v>
      </c>
      <c r="G65" s="69" t="s">
        <v>36</v>
      </c>
      <c r="H65" s="107">
        <v>0.95</v>
      </c>
      <c r="I65" s="108"/>
    </row>
    <row r="66" spans="2:9">
      <c r="B66" s="18"/>
      <c r="C66" s="107"/>
      <c r="D66" s="107"/>
      <c r="E66" s="107"/>
      <c r="F66" s="107">
        <v>7</v>
      </c>
      <c r="G66" s="69" t="s">
        <v>9</v>
      </c>
      <c r="H66" s="107">
        <v>0.95</v>
      </c>
      <c r="I66" s="108"/>
    </row>
    <row r="67" spans="2:9">
      <c r="B67" s="18"/>
      <c r="C67" s="109" t="s">
        <v>64</v>
      </c>
      <c r="D67" s="110" t="s">
        <v>65</v>
      </c>
      <c r="E67" s="107"/>
      <c r="F67" s="107">
        <v>8</v>
      </c>
      <c r="G67" s="69" t="s">
        <v>10</v>
      </c>
      <c r="H67" s="107">
        <v>0.95</v>
      </c>
      <c r="I67" s="108"/>
    </row>
    <row r="68" spans="2:9">
      <c r="B68" s="111" t="s">
        <v>47</v>
      </c>
      <c r="C68" s="112">
        <v>0.4</v>
      </c>
      <c r="D68" s="113">
        <v>1</v>
      </c>
      <c r="E68" s="114"/>
      <c r="F68" s="107">
        <v>9</v>
      </c>
      <c r="G68" s="69" t="s">
        <v>15</v>
      </c>
      <c r="H68" s="115">
        <v>0.9</v>
      </c>
      <c r="I68" s="108"/>
    </row>
    <row r="69" spans="2:9">
      <c r="B69" s="116" t="s">
        <v>48</v>
      </c>
      <c r="C69" s="117">
        <v>0.5</v>
      </c>
      <c r="D69" s="118"/>
      <c r="E69" s="118"/>
      <c r="F69" s="119">
        <v>10</v>
      </c>
      <c r="G69" s="70" t="s">
        <v>16</v>
      </c>
      <c r="H69" s="119">
        <v>0.95</v>
      </c>
      <c r="I69" s="120"/>
    </row>
    <row r="70" spans="2:9">
      <c r="B70" s="20" t="s">
        <v>40</v>
      </c>
      <c r="C70" s="104"/>
      <c r="D70" s="104"/>
      <c r="E70" s="104"/>
      <c r="F70" s="104">
        <v>1</v>
      </c>
      <c r="G70" s="105" t="s">
        <v>5</v>
      </c>
      <c r="H70" s="104">
        <v>1</v>
      </c>
      <c r="I70" s="106"/>
    </row>
    <row r="71" spans="2:9">
      <c r="B71" s="18" t="s">
        <v>38</v>
      </c>
      <c r="C71" s="107"/>
      <c r="D71" s="107"/>
      <c r="E71" s="107"/>
      <c r="F71" s="107">
        <v>2</v>
      </c>
      <c r="G71" s="69" t="s">
        <v>17</v>
      </c>
      <c r="H71" s="107">
        <v>0.95</v>
      </c>
      <c r="I71" s="108"/>
    </row>
    <row r="72" spans="2:9">
      <c r="B72" s="18">
        <f>coot</f>
        <v>100</v>
      </c>
      <c r="C72" s="19" t="s">
        <v>24</v>
      </c>
      <c r="D72" s="19" t="s">
        <v>23</v>
      </c>
      <c r="E72" s="107"/>
      <c r="F72" s="107">
        <v>3</v>
      </c>
      <c r="G72" s="69" t="s">
        <v>35</v>
      </c>
      <c r="H72" s="107">
        <v>0.95</v>
      </c>
      <c r="I72" s="108"/>
    </row>
    <row r="73" spans="2:9">
      <c r="B73" s="18" t="s">
        <v>14</v>
      </c>
      <c r="C73" s="90">
        <f>ROUND(MAX(IF(B72&gt;=200,C78,C79),MIN(IF(coot=0,D79,D78),120%-(0.5%*VLOOKUP($B$7,F70:H79,3,FALSE)*B72))),3)</f>
        <v>0.72499999999999998</v>
      </c>
      <c r="D73" s="90">
        <f>ROUND(MAX(IF(B72&gt;=200,C78,C79),MIN(IF(coot=0,D79,D78),120%-(0.5%*VLOOKUP($B$7,F70:H79,3,FALSE)*B72))),3)</f>
        <v>0.72499999999999998</v>
      </c>
      <c r="E73" s="107"/>
      <c r="F73" s="107">
        <v>4</v>
      </c>
      <c r="G73" s="69" t="s">
        <v>30</v>
      </c>
      <c r="H73" s="107">
        <v>0.95</v>
      </c>
      <c r="I73" s="108"/>
    </row>
    <row r="74" spans="2:9">
      <c r="B74" s="100" t="s">
        <v>69</v>
      </c>
      <c r="C74" s="101"/>
      <c r="D74" s="102">
        <f>IF(OR($B$7=3,$B$7=6),MIN(D73,50%),D73)</f>
        <v>0.72499999999999998</v>
      </c>
      <c r="E74" s="27" t="s">
        <v>70</v>
      </c>
      <c r="F74" s="107">
        <v>5</v>
      </c>
      <c r="G74" s="69" t="s">
        <v>31</v>
      </c>
      <c r="H74" s="107">
        <v>0.95</v>
      </c>
      <c r="I74" s="108"/>
    </row>
    <row r="75" spans="2:9">
      <c r="B75" s="18"/>
      <c r="C75" s="107"/>
      <c r="D75" s="107"/>
      <c r="E75" s="107"/>
      <c r="F75" s="107">
        <v>6</v>
      </c>
      <c r="G75" s="69" t="s">
        <v>36</v>
      </c>
      <c r="H75" s="107">
        <v>0.95</v>
      </c>
      <c r="I75" s="108"/>
    </row>
    <row r="76" spans="2:9">
      <c r="B76" s="18"/>
      <c r="C76" s="107"/>
      <c r="D76" s="107"/>
      <c r="E76" s="107"/>
      <c r="F76" s="107">
        <v>7</v>
      </c>
      <c r="G76" s="69" t="s">
        <v>9</v>
      </c>
      <c r="H76" s="107">
        <v>0.95</v>
      </c>
      <c r="I76" s="108"/>
    </row>
    <row r="77" spans="2:9">
      <c r="B77" s="18"/>
      <c r="C77" s="109" t="s">
        <v>64</v>
      </c>
      <c r="D77" s="110" t="s">
        <v>65</v>
      </c>
      <c r="E77" s="107"/>
      <c r="F77" s="107">
        <v>8</v>
      </c>
      <c r="G77" s="69" t="s">
        <v>10</v>
      </c>
      <c r="H77" s="107">
        <v>0.95</v>
      </c>
      <c r="I77" s="108"/>
    </row>
    <row r="78" spans="2:9">
      <c r="B78" s="111" t="s">
        <v>47</v>
      </c>
      <c r="C78" s="112">
        <v>0</v>
      </c>
      <c r="D78" s="113">
        <v>0.75</v>
      </c>
      <c r="E78" s="114" t="s">
        <v>48</v>
      </c>
      <c r="F78" s="107">
        <v>9</v>
      </c>
      <c r="G78" s="69" t="s">
        <v>15</v>
      </c>
      <c r="H78" s="115">
        <v>0.9</v>
      </c>
      <c r="I78" s="108"/>
    </row>
    <row r="79" spans="2:9">
      <c r="B79" s="116" t="s">
        <v>48</v>
      </c>
      <c r="C79" s="117">
        <v>0</v>
      </c>
      <c r="D79" s="121">
        <v>1</v>
      </c>
      <c r="E79" s="118" t="s">
        <v>51</v>
      </c>
      <c r="F79" s="119">
        <v>10</v>
      </c>
      <c r="G79" s="70" t="s">
        <v>16</v>
      </c>
      <c r="H79" s="119">
        <v>0.95</v>
      </c>
      <c r="I79" s="120"/>
    </row>
    <row r="80" spans="2:9">
      <c r="B80" s="20" t="s">
        <v>41</v>
      </c>
      <c r="C80" s="104"/>
      <c r="D80" s="104"/>
      <c r="E80" s="104"/>
      <c r="F80" s="104">
        <v>1</v>
      </c>
      <c r="G80" s="105" t="s">
        <v>5</v>
      </c>
      <c r="H80" s="104">
        <v>1</v>
      </c>
      <c r="I80" s="106"/>
    </row>
    <row r="81" spans="2:9">
      <c r="B81" s="18" t="s">
        <v>38</v>
      </c>
      <c r="C81" s="107"/>
      <c r="D81" s="107"/>
      <c r="E81" s="107"/>
      <c r="F81" s="107">
        <v>2</v>
      </c>
      <c r="G81" s="69" t="s">
        <v>17</v>
      </c>
      <c r="H81" s="107">
        <v>0.95</v>
      </c>
      <c r="I81" s="108"/>
    </row>
    <row r="82" spans="2:9">
      <c r="B82" s="18">
        <f>coot</f>
        <v>100</v>
      </c>
      <c r="C82" s="19" t="s">
        <v>24</v>
      </c>
      <c r="D82" s="19" t="s">
        <v>23</v>
      </c>
      <c r="E82" s="107"/>
      <c r="F82" s="107">
        <v>3</v>
      </c>
      <c r="G82" s="69" t="s">
        <v>35</v>
      </c>
      <c r="H82" s="107">
        <v>0.95</v>
      </c>
      <c r="I82" s="108"/>
    </row>
    <row r="83" spans="2:9">
      <c r="B83" s="18" t="s">
        <v>14</v>
      </c>
      <c r="C83" s="90">
        <f>ROUND(MAX(IF(B82&gt;=200,C88,C89),MIN(IF(coot=0,D89,D88),120%-(0.5%*VLOOKUP($B$7,F80:H89,3,FALSE)*B82))),3)</f>
        <v>0.5</v>
      </c>
      <c r="D83" s="90">
        <f>ROUND(MAX(IF(B82&gt;=200,C88,C89),MIN(IF(coot=0,D89,D88),120%-(0.5%*VLOOKUP($B$7,F80:H89,3,FALSE)*B82))),3)</f>
        <v>0.5</v>
      </c>
      <c r="E83" s="107"/>
      <c r="F83" s="107">
        <v>4</v>
      </c>
      <c r="G83" s="69" t="s">
        <v>30</v>
      </c>
      <c r="H83" s="107">
        <v>0.95</v>
      </c>
      <c r="I83" s="108"/>
    </row>
    <row r="84" spans="2:9">
      <c r="B84" s="100" t="s">
        <v>69</v>
      </c>
      <c r="C84" s="101"/>
      <c r="D84" s="102">
        <f>IF(OR($B$7=3,$B$7=6),MIN(D83,50%),D83)</f>
        <v>0.5</v>
      </c>
      <c r="E84" s="27" t="s">
        <v>70</v>
      </c>
      <c r="F84" s="107">
        <v>5</v>
      </c>
      <c r="G84" s="69" t="s">
        <v>31</v>
      </c>
      <c r="H84" s="107">
        <v>0.95</v>
      </c>
      <c r="I84" s="108"/>
    </row>
    <row r="85" spans="2:9">
      <c r="B85" s="18"/>
      <c r="C85" s="107"/>
      <c r="D85" s="107"/>
      <c r="E85" s="107"/>
      <c r="F85" s="107">
        <v>6</v>
      </c>
      <c r="G85" s="69" t="s">
        <v>36</v>
      </c>
      <c r="H85" s="107">
        <v>0.95</v>
      </c>
      <c r="I85" s="108"/>
    </row>
    <row r="86" spans="2:9">
      <c r="B86" s="18"/>
      <c r="C86" s="107"/>
      <c r="D86" s="107"/>
      <c r="E86" s="107"/>
      <c r="F86" s="107">
        <v>7</v>
      </c>
      <c r="G86" s="69" t="s">
        <v>9</v>
      </c>
      <c r="H86" s="107">
        <v>0.95</v>
      </c>
      <c r="I86" s="108"/>
    </row>
    <row r="87" spans="2:9">
      <c r="B87" s="18"/>
      <c r="C87" s="109" t="s">
        <v>64</v>
      </c>
      <c r="D87" s="110" t="s">
        <v>65</v>
      </c>
      <c r="E87" s="107"/>
      <c r="F87" s="107">
        <v>8</v>
      </c>
      <c r="G87" s="69" t="s">
        <v>10</v>
      </c>
      <c r="H87" s="107">
        <v>0.95</v>
      </c>
      <c r="I87" s="108"/>
    </row>
    <row r="88" spans="2:9">
      <c r="B88" s="111" t="s">
        <v>47</v>
      </c>
      <c r="C88" s="112">
        <v>0</v>
      </c>
      <c r="D88" s="113">
        <v>0.5</v>
      </c>
      <c r="E88" s="114" t="s">
        <v>48</v>
      </c>
      <c r="F88" s="107">
        <v>9</v>
      </c>
      <c r="G88" s="69" t="s">
        <v>15</v>
      </c>
      <c r="H88" s="115">
        <v>0.9</v>
      </c>
      <c r="I88" s="108"/>
    </row>
    <row r="89" spans="2:9">
      <c r="B89" s="116" t="s">
        <v>48</v>
      </c>
      <c r="C89" s="117">
        <v>0</v>
      </c>
      <c r="D89" s="121">
        <v>1</v>
      </c>
      <c r="E89" s="118" t="s">
        <v>51</v>
      </c>
      <c r="F89" s="119">
        <v>10</v>
      </c>
      <c r="G89" s="70" t="s">
        <v>16</v>
      </c>
      <c r="H89" s="119">
        <v>0.95</v>
      </c>
      <c r="I89" s="120"/>
    </row>
    <row r="90" spans="2:9">
      <c r="B90" s="20" t="s">
        <v>42</v>
      </c>
      <c r="C90" s="104"/>
      <c r="D90" s="104"/>
      <c r="E90" s="104"/>
      <c r="F90" s="104">
        <v>1</v>
      </c>
      <c r="G90" s="105" t="s">
        <v>5</v>
      </c>
      <c r="H90" s="104">
        <v>1</v>
      </c>
      <c r="I90" s="106"/>
    </row>
    <row r="91" spans="2:9">
      <c r="B91" s="18" t="s">
        <v>38</v>
      </c>
      <c r="C91" s="107"/>
      <c r="D91" s="107"/>
      <c r="E91" s="107"/>
      <c r="F91" s="107">
        <v>2</v>
      </c>
      <c r="G91" s="69" t="s">
        <v>17</v>
      </c>
      <c r="H91" s="107">
        <v>0.95</v>
      </c>
      <c r="I91" s="108"/>
    </row>
    <row r="92" spans="2:9">
      <c r="B92" s="18">
        <f>coot</f>
        <v>100</v>
      </c>
      <c r="C92" s="19" t="s">
        <v>24</v>
      </c>
      <c r="D92" s="19" t="s">
        <v>23</v>
      </c>
      <c r="E92" s="107"/>
      <c r="F92" s="107">
        <v>3</v>
      </c>
      <c r="G92" s="69" t="s">
        <v>35</v>
      </c>
      <c r="H92" s="107">
        <v>0.95</v>
      </c>
      <c r="I92" s="108"/>
    </row>
    <row r="93" spans="2:9">
      <c r="B93" s="18" t="s">
        <v>14</v>
      </c>
      <c r="C93" s="90">
        <f>ROUND(MAX(IF(B92&gt;=200,C98,C99),MIN(IF(coot=0,D99,D98),120%-(0.5%*VLOOKUP($B$7,F90:H99,3,FALSE)*B92))),3)</f>
        <v>0.25</v>
      </c>
      <c r="D93" s="90">
        <f>ROUND(MAX(IF(B92&gt;=200,C98,C99),MIN(IF(coot=0,D99,D98),120%-(0.5%*VLOOKUP($B$7,F90:H99,3,FALSE)*B92))),3)</f>
        <v>0.25</v>
      </c>
      <c r="E93" s="107"/>
      <c r="F93" s="107">
        <v>4</v>
      </c>
      <c r="G93" s="69" t="s">
        <v>30</v>
      </c>
      <c r="H93" s="107">
        <v>0.95</v>
      </c>
      <c r="I93" s="108"/>
    </row>
    <row r="94" spans="2:9">
      <c r="B94" s="100" t="s">
        <v>69</v>
      </c>
      <c r="C94" s="101"/>
      <c r="D94" s="102">
        <f>IF(OR($B$7=3,$B$7=6),MIN(D93,25%),D93)</f>
        <v>0.25</v>
      </c>
      <c r="E94" s="27" t="s">
        <v>183</v>
      </c>
      <c r="F94" s="107">
        <v>5</v>
      </c>
      <c r="G94" s="69" t="s">
        <v>31</v>
      </c>
      <c r="H94" s="107">
        <v>0.95</v>
      </c>
      <c r="I94" s="108"/>
    </row>
    <row r="95" spans="2:9">
      <c r="B95" s="18"/>
      <c r="C95" s="107"/>
      <c r="D95" s="107"/>
      <c r="E95" s="107"/>
      <c r="F95" s="107">
        <v>6</v>
      </c>
      <c r="G95" s="69" t="s">
        <v>36</v>
      </c>
      <c r="H95" s="107">
        <v>0.95</v>
      </c>
      <c r="I95" s="108"/>
    </row>
    <row r="96" spans="2:9">
      <c r="B96" s="18"/>
      <c r="C96" s="107"/>
      <c r="D96" s="107"/>
      <c r="E96" s="107"/>
      <c r="F96" s="107">
        <v>7</v>
      </c>
      <c r="G96" s="69" t="s">
        <v>9</v>
      </c>
      <c r="H96" s="107">
        <v>0.95</v>
      </c>
      <c r="I96" s="108"/>
    </row>
    <row r="97" spans="2:9">
      <c r="B97" s="18"/>
      <c r="C97" s="109" t="s">
        <v>64</v>
      </c>
      <c r="D97" s="110" t="s">
        <v>65</v>
      </c>
      <c r="E97" s="107"/>
      <c r="F97" s="107">
        <v>8</v>
      </c>
      <c r="G97" s="69" t="s">
        <v>10</v>
      </c>
      <c r="H97" s="107">
        <v>0.95</v>
      </c>
      <c r="I97" s="108"/>
    </row>
    <row r="98" spans="2:9">
      <c r="B98" s="111" t="s">
        <v>47</v>
      </c>
      <c r="C98" s="112">
        <v>0</v>
      </c>
      <c r="D98" s="113">
        <v>0.25</v>
      </c>
      <c r="E98" s="114" t="s">
        <v>48</v>
      </c>
      <c r="F98" s="107">
        <v>9</v>
      </c>
      <c r="G98" s="69" t="s">
        <v>15</v>
      </c>
      <c r="H98" s="115">
        <v>0.9</v>
      </c>
      <c r="I98" s="108"/>
    </row>
    <row r="99" spans="2:9">
      <c r="B99" s="116" t="s">
        <v>48</v>
      </c>
      <c r="C99" s="117">
        <v>0</v>
      </c>
      <c r="D99" s="121">
        <v>1</v>
      </c>
      <c r="E99" s="118" t="s">
        <v>51</v>
      </c>
      <c r="F99" s="119">
        <v>10</v>
      </c>
      <c r="G99" s="70" t="s">
        <v>16</v>
      </c>
      <c r="H99" s="119">
        <v>0.95</v>
      </c>
      <c r="I99" s="120"/>
    </row>
    <row r="100" spans="2:9">
      <c r="B100" s="20" t="s">
        <v>43</v>
      </c>
      <c r="C100" s="104"/>
      <c r="D100" s="104"/>
      <c r="E100" s="104"/>
      <c r="F100" s="104">
        <v>1</v>
      </c>
      <c r="G100" s="105" t="s">
        <v>5</v>
      </c>
      <c r="H100" s="104">
        <v>1</v>
      </c>
      <c r="I100" s="106"/>
    </row>
    <row r="101" spans="2:9">
      <c r="B101" s="18" t="s">
        <v>38</v>
      </c>
      <c r="C101" s="107"/>
      <c r="D101" s="107"/>
      <c r="E101" s="107"/>
      <c r="F101" s="107">
        <v>2</v>
      </c>
      <c r="G101" s="69" t="s">
        <v>17</v>
      </c>
      <c r="H101" s="107">
        <v>0.95</v>
      </c>
      <c r="I101" s="108"/>
    </row>
    <row r="102" spans="2:9">
      <c r="B102" s="18">
        <f>coot</f>
        <v>100</v>
      </c>
      <c r="C102" s="19" t="s">
        <v>24</v>
      </c>
      <c r="D102" s="19" t="s">
        <v>23</v>
      </c>
      <c r="E102" s="107"/>
      <c r="F102" s="107">
        <v>3</v>
      </c>
      <c r="G102" s="69" t="s">
        <v>35</v>
      </c>
      <c r="H102" s="107">
        <v>0.95</v>
      </c>
      <c r="I102" s="108"/>
    </row>
    <row r="103" spans="2:9">
      <c r="B103" s="18" t="s">
        <v>14</v>
      </c>
      <c r="C103" s="90">
        <f>ROUND(MAX(IF(B102&gt;=200,C108,C109),MIN(IF(coot=0,D109,D108),120%-(0.5%*VLOOKUP($B$7,F100:H109,3,FALSE)*B102))),3)</f>
        <v>0</v>
      </c>
      <c r="D103" s="90">
        <f>ROUND(MAX(IF(B102&gt;=200,C108,C109),MIN(IF(coot=0,D109,D108),120%-(0.5%*VLOOKUP($B$7,F100:H109,3,FALSE)*B102))),3)</f>
        <v>0</v>
      </c>
      <c r="E103" s="107"/>
      <c r="F103" s="107">
        <v>4</v>
      </c>
      <c r="G103" s="69" t="s">
        <v>30</v>
      </c>
      <c r="H103" s="107">
        <v>0.95</v>
      </c>
      <c r="I103" s="108"/>
    </row>
    <row r="104" spans="2:9">
      <c r="B104" s="100" t="s">
        <v>69</v>
      </c>
      <c r="C104" s="101"/>
      <c r="D104" s="102">
        <v>0</v>
      </c>
      <c r="E104" s="27"/>
      <c r="F104" s="107">
        <v>5</v>
      </c>
      <c r="G104" s="69" t="s">
        <v>31</v>
      </c>
      <c r="H104" s="107">
        <v>0.95</v>
      </c>
      <c r="I104" s="108"/>
    </row>
    <row r="105" spans="2:9">
      <c r="B105" s="18"/>
      <c r="C105" s="107"/>
      <c r="D105" s="107"/>
      <c r="E105" s="107"/>
      <c r="F105" s="107">
        <v>6</v>
      </c>
      <c r="G105" s="69" t="s">
        <v>36</v>
      </c>
      <c r="H105" s="107">
        <v>0.95</v>
      </c>
      <c r="I105" s="108"/>
    </row>
    <row r="106" spans="2:9">
      <c r="B106" s="18"/>
      <c r="C106" s="107"/>
      <c r="D106" s="107"/>
      <c r="E106" s="107"/>
      <c r="F106" s="107">
        <v>7</v>
      </c>
      <c r="G106" s="69" t="s">
        <v>9</v>
      </c>
      <c r="H106" s="107">
        <v>0.95</v>
      </c>
      <c r="I106" s="108"/>
    </row>
    <row r="107" spans="2:9">
      <c r="B107" s="18"/>
      <c r="C107" s="109" t="s">
        <v>64</v>
      </c>
      <c r="D107" s="110" t="s">
        <v>65</v>
      </c>
      <c r="E107" s="107"/>
      <c r="F107" s="107">
        <v>8</v>
      </c>
      <c r="G107" s="69" t="s">
        <v>10</v>
      </c>
      <c r="H107" s="107">
        <v>0.95</v>
      </c>
      <c r="I107" s="108"/>
    </row>
    <row r="108" spans="2:9">
      <c r="B108" s="111" t="s">
        <v>47</v>
      </c>
      <c r="C108" s="112">
        <v>0</v>
      </c>
      <c r="D108" s="113">
        <v>0</v>
      </c>
      <c r="E108" s="114" t="s">
        <v>48</v>
      </c>
      <c r="F108" s="107">
        <v>9</v>
      </c>
      <c r="G108" s="69" t="s">
        <v>15</v>
      </c>
      <c r="H108" s="115">
        <v>0.9</v>
      </c>
      <c r="I108" s="108"/>
    </row>
    <row r="109" spans="2:9">
      <c r="B109" s="116" t="s">
        <v>48</v>
      </c>
      <c r="C109" s="117">
        <v>0</v>
      </c>
      <c r="D109" s="121">
        <v>1</v>
      </c>
      <c r="E109" s="118" t="s">
        <v>51</v>
      </c>
      <c r="F109" s="119">
        <v>10</v>
      </c>
      <c r="G109" s="70" t="s">
        <v>16</v>
      </c>
      <c r="H109" s="119">
        <v>0.95</v>
      </c>
      <c r="I109" s="120"/>
    </row>
    <row r="112" spans="2:9">
      <c r="B112" s="16" t="s">
        <v>49</v>
      </c>
    </row>
    <row r="113" spans="2:9">
      <c r="B113" s="122" t="s">
        <v>50</v>
      </c>
      <c r="C113" s="123"/>
      <c r="D113" s="123"/>
      <c r="E113" s="123"/>
      <c r="F113" s="123"/>
      <c r="G113" s="123" t="s">
        <v>50</v>
      </c>
      <c r="H113" s="123"/>
      <c r="I113" s="124"/>
    </row>
    <row r="114" spans="2:9">
      <c r="B114" s="125">
        <v>2026</v>
      </c>
      <c r="C114" s="126">
        <f t="shared" ref="C114:C119" si="3">IF(coot=0,H114,0)</f>
        <v>0</v>
      </c>
      <c r="D114" s="127" t="s">
        <v>52</v>
      </c>
      <c r="E114" s="127"/>
      <c r="F114" s="127"/>
      <c r="G114" s="127">
        <v>2026</v>
      </c>
      <c r="H114" s="128">
        <v>1</v>
      </c>
      <c r="I114" s="129"/>
    </row>
    <row r="115" spans="2:9">
      <c r="B115" s="125">
        <v>2027</v>
      </c>
      <c r="C115" s="126">
        <f t="shared" si="3"/>
        <v>0</v>
      </c>
      <c r="D115" s="127"/>
      <c r="E115" s="127"/>
      <c r="F115" s="127"/>
      <c r="G115" s="127">
        <v>2027</v>
      </c>
      <c r="H115" s="128">
        <v>0.95</v>
      </c>
      <c r="I115" s="129"/>
    </row>
    <row r="116" spans="2:9">
      <c r="B116" s="125">
        <v>2028</v>
      </c>
      <c r="C116" s="126">
        <f t="shared" si="3"/>
        <v>0</v>
      </c>
      <c r="D116" s="127"/>
      <c r="E116" s="127"/>
      <c r="F116" s="127"/>
      <c r="G116" s="127">
        <v>2028</v>
      </c>
      <c r="H116" s="128">
        <v>0.9</v>
      </c>
      <c r="I116" s="129"/>
    </row>
    <row r="117" spans="2:9">
      <c r="B117" s="125">
        <v>2029</v>
      </c>
      <c r="C117" s="126">
        <f t="shared" si="3"/>
        <v>0</v>
      </c>
      <c r="D117" s="127"/>
      <c r="E117" s="127"/>
      <c r="F117" s="127"/>
      <c r="G117" s="127">
        <v>2029</v>
      </c>
      <c r="H117" s="130">
        <v>0.82499999999999996</v>
      </c>
      <c r="I117" s="129"/>
    </row>
    <row r="118" spans="2:9">
      <c r="B118" s="125">
        <v>2030</v>
      </c>
      <c r="C118" s="126">
        <f t="shared" si="3"/>
        <v>0</v>
      </c>
      <c r="D118" s="127"/>
      <c r="E118" s="127"/>
      <c r="F118" s="127"/>
      <c r="G118" s="127">
        <v>2030</v>
      </c>
      <c r="H118" s="128">
        <v>0.75</v>
      </c>
      <c r="I118" s="129"/>
    </row>
    <row r="119" spans="2:9">
      <c r="B119" s="131">
        <v>2031</v>
      </c>
      <c r="C119" s="132">
        <f t="shared" si="3"/>
        <v>0</v>
      </c>
      <c r="D119" s="133"/>
      <c r="E119" s="133"/>
      <c r="F119" s="133"/>
      <c r="G119" s="133">
        <v>2031</v>
      </c>
      <c r="H119" s="134">
        <v>0.67500000000000004</v>
      </c>
      <c r="I119" s="135"/>
    </row>
  </sheetData>
  <sheetProtection algorithmName="SHA-512" hashValue="o7RPJMhb0emQmaNMKhsRdAL1gNghmOu0MyeOJqdVSap0XXVk/tFkEwJs8R7Ob0MRLmlAmHtc/Vhw9EFePsqCuQ==" saltValue="1LjegwnkU2abSmP3svP8sg==" spinCount="100000" sheet="1" objects="1" scenarios="1"/>
  <mergeCells count="2">
    <mergeCell ref="H13:I13"/>
    <mergeCell ref="C36:D38"/>
  </mergeCells>
  <phoneticPr fontId="34" type="noConversion"/>
  <pageMargins left="0.7" right="0.7" top="0.75" bottom="0.75" header="0.3" footer="0.3"/>
  <pageSetup paperSize="9" orientation="portrait" r:id="rId1"/>
  <headerFooter>
    <oddHeader>&amp;C&amp;Z&amp;F</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08473-C1FB-4B8C-9C1E-A5142C277675}">
  <sheetPr codeName="Sheet11">
    <tabColor theme="6" tint="0.79998168889431442"/>
  </sheetPr>
  <dimension ref="B2:X119"/>
  <sheetViews>
    <sheetView showGridLines="0" showRowColHeaders="0" topLeftCell="A76" workbookViewId="0">
      <selection activeCell="B7" sqref="B7"/>
    </sheetView>
  </sheetViews>
  <sheetFormatPr defaultColWidth="9.140625" defaultRowHeight="12.75"/>
  <cols>
    <col min="1" max="1" width="4.7109375" style="16" customWidth="1"/>
    <col min="2" max="2" width="27.5703125" style="16" customWidth="1"/>
    <col min="3" max="3" width="10.42578125" style="16" bestFit="1" customWidth="1"/>
    <col min="4" max="4" width="26.85546875" style="16" customWidth="1"/>
    <col min="5" max="5" width="17.5703125" style="16" customWidth="1"/>
    <col min="6" max="6" width="23.5703125" style="16" bestFit="1" customWidth="1"/>
    <col min="7" max="7" width="28.7109375" style="16" customWidth="1"/>
    <col min="8" max="8" width="15.85546875" style="16" bestFit="1" customWidth="1"/>
    <col min="9" max="9" width="15.7109375" style="16" customWidth="1"/>
    <col min="10" max="10" width="19.7109375" style="16" customWidth="1"/>
    <col min="11" max="11" width="22.42578125" style="66" customWidth="1"/>
    <col min="12" max="14" width="5.7109375" style="66" bestFit="1" customWidth="1"/>
    <col min="15" max="24" width="8.28515625" style="66" bestFit="1" customWidth="1"/>
    <col min="25" max="26" width="8.28515625" style="16" bestFit="1" customWidth="1"/>
    <col min="27" max="16384" width="9.140625" style="16"/>
  </cols>
  <sheetData>
    <row r="2" spans="2:9">
      <c r="D2" s="82"/>
    </row>
    <row r="3" spans="2:9">
      <c r="B3" s="16" t="s">
        <v>29</v>
      </c>
    </row>
    <row r="4" spans="2:9">
      <c r="B4" s="16" t="s">
        <v>34</v>
      </c>
    </row>
    <row r="7" spans="2:9">
      <c r="B7" s="136">
        <v>4</v>
      </c>
      <c r="C7" s="16" t="s">
        <v>56</v>
      </c>
      <c r="E7" s="16" t="str">
        <f>VLOOKUP(B7,F15:G24,2,FALSE)</f>
        <v>Benzine</v>
      </c>
    </row>
    <row r="8" spans="2:9">
      <c r="B8" s="21">
        <f>coot2</f>
        <v>120</v>
      </c>
      <c r="C8" s="16" t="s">
        <v>57</v>
      </c>
    </row>
    <row r="11" spans="2:9">
      <c r="B11" s="16" t="s">
        <v>44</v>
      </c>
    </row>
    <row r="13" spans="2:9">
      <c r="B13" s="32" t="s">
        <v>55</v>
      </c>
      <c r="H13" s="424" t="s">
        <v>75</v>
      </c>
      <c r="I13" s="424"/>
    </row>
    <row r="14" spans="2:9">
      <c r="B14" s="22" t="s">
        <v>32</v>
      </c>
      <c r="C14" s="25"/>
      <c r="D14" s="25"/>
      <c r="E14" s="25"/>
      <c r="F14" s="25"/>
      <c r="G14" s="25"/>
      <c r="H14" s="83" t="s">
        <v>11</v>
      </c>
      <c r="I14" s="84" t="s">
        <v>12</v>
      </c>
    </row>
    <row r="15" spans="2:9">
      <c r="B15" s="24" t="s">
        <v>26</v>
      </c>
      <c r="C15" s="51" t="s">
        <v>7</v>
      </c>
      <c r="D15" s="58" t="s">
        <v>8</v>
      </c>
      <c r="E15" s="23"/>
      <c r="F15" s="27">
        <v>1</v>
      </c>
      <c r="G15" s="49" t="s">
        <v>5</v>
      </c>
      <c r="H15" s="54">
        <f>VLOOKUP($B$8,$B$16:$C$27,2)</f>
        <v>0.75</v>
      </c>
      <c r="I15" s="50">
        <f>VLOOKUP($B$8,$B$16:$C$27,2)</f>
        <v>0.75</v>
      </c>
    </row>
    <row r="16" spans="2:9">
      <c r="B16" s="61">
        <v>0</v>
      </c>
      <c r="C16" s="62">
        <v>1.2</v>
      </c>
      <c r="D16" s="62">
        <v>1.2</v>
      </c>
      <c r="E16" s="26"/>
      <c r="F16" s="27">
        <v>2</v>
      </c>
      <c r="G16" s="49" t="s">
        <v>17</v>
      </c>
      <c r="H16" s="54">
        <f t="shared" ref="H16:I17" si="0">VLOOKUP($B$8,$B$16:$C$27,2)</f>
        <v>0.75</v>
      </c>
      <c r="I16" s="50">
        <f t="shared" si="0"/>
        <v>0.75</v>
      </c>
    </row>
    <row r="17" spans="2:9">
      <c r="B17" s="24">
        <v>1</v>
      </c>
      <c r="C17" s="52">
        <v>1</v>
      </c>
      <c r="D17" s="59">
        <v>1</v>
      </c>
      <c r="E17" s="27"/>
      <c r="F17" s="27">
        <v>3</v>
      </c>
      <c r="G17" s="49" t="s">
        <v>35</v>
      </c>
      <c r="H17" s="54">
        <f t="shared" si="0"/>
        <v>0.75</v>
      </c>
      <c r="I17" s="50">
        <f t="shared" si="0"/>
        <v>0.75</v>
      </c>
    </row>
    <row r="18" spans="2:9">
      <c r="B18" s="24">
        <v>61</v>
      </c>
      <c r="C18" s="52">
        <v>0.9</v>
      </c>
      <c r="D18" s="59">
        <v>0.9</v>
      </c>
      <c r="E18" s="27"/>
      <c r="F18" s="27">
        <v>4</v>
      </c>
      <c r="G18" s="55" t="s">
        <v>30</v>
      </c>
      <c r="H18" s="56">
        <f>VLOOKUP($B$8,$B$16:$D$27,3)</f>
        <v>0.8</v>
      </c>
      <c r="I18" s="57">
        <f>VLOOKUP($B$8,$B$16:$D$27,3)</f>
        <v>0.8</v>
      </c>
    </row>
    <row r="19" spans="2:9">
      <c r="B19" s="24">
        <v>106</v>
      </c>
      <c r="C19" s="52">
        <v>0.8</v>
      </c>
      <c r="D19" s="59">
        <v>0.8</v>
      </c>
      <c r="E19" s="27"/>
      <c r="F19" s="27">
        <v>5</v>
      </c>
      <c r="G19" s="55" t="s">
        <v>31</v>
      </c>
      <c r="H19" s="56">
        <f t="shared" ref="H19:I20" si="1">VLOOKUP($B$8,$B$16:$D$27,3)</f>
        <v>0.8</v>
      </c>
      <c r="I19" s="57">
        <f t="shared" si="1"/>
        <v>0.8</v>
      </c>
    </row>
    <row r="20" spans="2:9">
      <c r="B20" s="24">
        <v>116</v>
      </c>
      <c r="C20" s="52">
        <v>0.75</v>
      </c>
      <c r="D20" s="59">
        <v>0.8</v>
      </c>
      <c r="E20" s="27"/>
      <c r="F20" s="27">
        <v>6</v>
      </c>
      <c r="G20" s="55" t="s">
        <v>36</v>
      </c>
      <c r="H20" s="56">
        <f t="shared" si="1"/>
        <v>0.8</v>
      </c>
      <c r="I20" s="57">
        <f t="shared" si="1"/>
        <v>0.8</v>
      </c>
    </row>
    <row r="21" spans="2:9">
      <c r="B21" s="24">
        <v>126</v>
      </c>
      <c r="C21" s="52">
        <v>0.75</v>
      </c>
      <c r="D21" s="59">
        <v>0.75</v>
      </c>
      <c r="E21" s="27"/>
      <c r="F21" s="27">
        <v>7</v>
      </c>
      <c r="G21" s="63" t="s">
        <v>9</v>
      </c>
      <c r="H21" s="62">
        <v>1.2</v>
      </c>
      <c r="I21" s="64">
        <v>1.2</v>
      </c>
    </row>
    <row r="22" spans="2:9">
      <c r="B22" s="24">
        <v>146</v>
      </c>
      <c r="C22" s="52">
        <v>0.7</v>
      </c>
      <c r="D22" s="59">
        <v>0.75</v>
      </c>
      <c r="E22" s="27"/>
      <c r="F22" s="27">
        <v>8</v>
      </c>
      <c r="G22" s="55" t="s">
        <v>10</v>
      </c>
      <c r="H22" s="59">
        <f>$H$18</f>
        <v>0.8</v>
      </c>
      <c r="I22" s="65">
        <f>$H$18</f>
        <v>0.8</v>
      </c>
    </row>
    <row r="23" spans="2:9">
      <c r="B23" s="24">
        <v>156</v>
      </c>
      <c r="C23" s="52">
        <v>0.7</v>
      </c>
      <c r="D23" s="59">
        <v>0.7</v>
      </c>
      <c r="E23" s="27"/>
      <c r="F23" s="27">
        <v>9</v>
      </c>
      <c r="G23" s="55" t="s">
        <v>77</v>
      </c>
      <c r="H23" s="59">
        <f t="shared" ref="H23:I24" si="2">$H$18</f>
        <v>0.8</v>
      </c>
      <c r="I23" s="65">
        <f t="shared" si="2"/>
        <v>0.8</v>
      </c>
    </row>
    <row r="24" spans="2:9">
      <c r="B24" s="24">
        <v>171</v>
      </c>
      <c r="C24" s="52">
        <v>0.6</v>
      </c>
      <c r="D24" s="59">
        <v>0.7</v>
      </c>
      <c r="E24" s="27"/>
      <c r="F24" s="27">
        <v>10</v>
      </c>
      <c r="G24" s="55" t="s">
        <v>78</v>
      </c>
      <c r="H24" s="59">
        <f t="shared" si="2"/>
        <v>0.8</v>
      </c>
      <c r="I24" s="65">
        <f t="shared" si="2"/>
        <v>0.8</v>
      </c>
    </row>
    <row r="25" spans="2:9">
      <c r="B25" s="24">
        <v>181</v>
      </c>
      <c r="C25" s="52">
        <v>0.6</v>
      </c>
      <c r="D25" s="59">
        <v>0.6</v>
      </c>
      <c r="E25" s="27"/>
      <c r="F25" s="27"/>
      <c r="G25" s="85" t="s">
        <v>76</v>
      </c>
      <c r="H25" s="28">
        <f>VLOOKUP(B7,F15:I24,3,FALSE)</f>
        <v>0.8</v>
      </c>
      <c r="I25" s="29">
        <f>VLOOKUP(B7,F15:I24,4,FALSE)</f>
        <v>0.8</v>
      </c>
    </row>
    <row r="26" spans="2:9">
      <c r="B26" s="24">
        <v>196</v>
      </c>
      <c r="C26" s="52">
        <v>0.5</v>
      </c>
      <c r="D26" s="59">
        <v>0.6</v>
      </c>
      <c r="E26" s="27"/>
      <c r="F26" s="27"/>
      <c r="G26" s="33" t="s">
        <v>54</v>
      </c>
      <c r="H26" s="28">
        <f>MAX(75%,H25)</f>
        <v>0.8</v>
      </c>
      <c r="I26" s="86"/>
    </row>
    <row r="27" spans="2:9">
      <c r="B27" s="30">
        <v>206</v>
      </c>
      <c r="C27" s="53">
        <v>0.5</v>
      </c>
      <c r="D27" s="60">
        <v>0.5</v>
      </c>
      <c r="E27" s="31"/>
      <c r="F27" s="31" t="s">
        <v>27</v>
      </c>
      <c r="G27" s="31"/>
      <c r="H27" s="31"/>
      <c r="I27" s="87"/>
    </row>
    <row r="31" spans="2:9">
      <c r="B31" s="32"/>
      <c r="C31" s="88"/>
    </row>
    <row r="32" spans="2:9">
      <c r="B32" s="22" t="s">
        <v>28</v>
      </c>
      <c r="C32" s="25"/>
      <c r="D32" s="25"/>
      <c r="E32" s="25"/>
      <c r="F32" s="25">
        <v>1</v>
      </c>
      <c r="G32" s="83" t="s">
        <v>5</v>
      </c>
      <c r="H32" s="25">
        <v>1</v>
      </c>
      <c r="I32" s="89"/>
    </row>
    <row r="33" spans="2:9">
      <c r="B33" s="24"/>
      <c r="C33" s="27"/>
      <c r="D33" s="27"/>
      <c r="E33" s="27"/>
      <c r="F33" s="27">
        <v>2</v>
      </c>
      <c r="G33" s="67" t="s">
        <v>17</v>
      </c>
      <c r="H33" s="27">
        <v>0.95</v>
      </c>
      <c r="I33" s="86"/>
    </row>
    <row r="34" spans="2:9">
      <c r="B34" s="24"/>
      <c r="C34" s="23" t="s">
        <v>24</v>
      </c>
      <c r="D34" s="23" t="s">
        <v>23</v>
      </c>
      <c r="E34" s="27"/>
      <c r="F34" s="27">
        <v>3</v>
      </c>
      <c r="G34" s="67" t="s">
        <v>35</v>
      </c>
      <c r="H34" s="27">
        <v>0.95</v>
      </c>
      <c r="I34" s="86"/>
    </row>
    <row r="35" spans="2:9">
      <c r="B35" s="34">
        <f>MAX(75%,C35)</f>
        <v>0.75</v>
      </c>
      <c r="C35" s="90">
        <f>ROUND(MAX(IF(B8&gt;=200,C40,C41),MIN(D40,120%-(0.5%*VLOOKUP($B$7,F32:H41,3,FALSE)*B8))),3)</f>
        <v>0.63</v>
      </c>
      <c r="D35" s="90">
        <f>ROUND(MAX(IF(B8&gt;=200,C40,C41),MIN(D40,120%-(0.5%*VLOOKUP($B$7,F32:H41,3,FALSE)*B8))),3)</f>
        <v>0.63</v>
      </c>
      <c r="E35" s="27"/>
      <c r="F35" s="27">
        <v>4</v>
      </c>
      <c r="G35" s="67" t="s">
        <v>30</v>
      </c>
      <c r="H35" s="27">
        <v>0.95</v>
      </c>
      <c r="I35" s="86"/>
    </row>
    <row r="36" spans="2:9" ht="12.75" customHeight="1">
      <c r="B36" s="91" t="s">
        <v>66</v>
      </c>
      <c r="C36" s="425"/>
      <c r="D36" s="425"/>
      <c r="E36" s="27"/>
      <c r="F36" s="27">
        <v>5</v>
      </c>
      <c r="G36" s="67" t="s">
        <v>31</v>
      </c>
      <c r="H36" s="27">
        <v>0.95</v>
      </c>
      <c r="I36" s="86"/>
    </row>
    <row r="37" spans="2:9">
      <c r="B37" s="24"/>
      <c r="C37" s="425"/>
      <c r="D37" s="425"/>
      <c r="E37" s="27"/>
      <c r="F37" s="27">
        <v>6</v>
      </c>
      <c r="G37" s="67" t="s">
        <v>36</v>
      </c>
      <c r="H37" s="27">
        <v>0.95</v>
      </c>
      <c r="I37" s="86"/>
    </row>
    <row r="38" spans="2:9">
      <c r="B38" s="24"/>
      <c r="C38" s="425"/>
      <c r="D38" s="425"/>
      <c r="E38" s="27"/>
      <c r="F38" s="27">
        <v>7</v>
      </c>
      <c r="G38" s="67" t="s">
        <v>9</v>
      </c>
      <c r="H38" s="27">
        <v>0.95</v>
      </c>
      <c r="I38" s="86"/>
    </row>
    <row r="39" spans="2:9">
      <c r="B39" s="24"/>
      <c r="C39" s="92" t="s">
        <v>64</v>
      </c>
      <c r="D39" s="93" t="s">
        <v>65</v>
      </c>
      <c r="E39" s="27"/>
      <c r="F39" s="27">
        <v>8</v>
      </c>
      <c r="G39" s="67" t="s">
        <v>10</v>
      </c>
      <c r="H39" s="27">
        <v>0.95</v>
      </c>
      <c r="I39" s="86"/>
    </row>
    <row r="40" spans="2:9">
      <c r="B40" s="94" t="s">
        <v>47</v>
      </c>
      <c r="C40" s="95">
        <v>0.4</v>
      </c>
      <c r="D40" s="96">
        <v>1</v>
      </c>
      <c r="E40" s="27"/>
      <c r="F40" s="27">
        <v>9</v>
      </c>
      <c r="G40" s="67" t="s">
        <v>15</v>
      </c>
      <c r="H40" s="97">
        <v>0.9</v>
      </c>
      <c r="I40" s="86"/>
    </row>
    <row r="41" spans="2:9">
      <c r="B41" s="98" t="s">
        <v>48</v>
      </c>
      <c r="C41" s="99">
        <v>0.5</v>
      </c>
      <c r="D41" s="31"/>
      <c r="E41" s="31"/>
      <c r="F41" s="31">
        <v>10</v>
      </c>
      <c r="G41" s="68" t="s">
        <v>16</v>
      </c>
      <c r="H41" s="31">
        <v>0.95</v>
      </c>
      <c r="I41" s="87"/>
    </row>
    <row r="46" spans="2:9">
      <c r="B46" s="16" t="s">
        <v>62</v>
      </c>
    </row>
    <row r="47" spans="2:9">
      <c r="B47" s="22" t="s">
        <v>37</v>
      </c>
      <c r="C47" s="25"/>
      <c r="D47" s="25"/>
      <c r="E47" s="25"/>
      <c r="F47" s="25">
        <v>1</v>
      </c>
      <c r="G47" s="83" t="s">
        <v>5</v>
      </c>
      <c r="H47" s="25">
        <v>1</v>
      </c>
      <c r="I47" s="89"/>
    </row>
    <row r="48" spans="2:9">
      <c r="B48" s="24" t="s">
        <v>38</v>
      </c>
      <c r="C48" s="27"/>
      <c r="D48" s="27"/>
      <c r="E48" s="27"/>
      <c r="F48" s="27">
        <v>2</v>
      </c>
      <c r="G48" s="67" t="s">
        <v>17</v>
      </c>
      <c r="H48" s="27">
        <v>0.95</v>
      </c>
      <c r="I48" s="86"/>
    </row>
    <row r="49" spans="2:9">
      <c r="B49" s="24">
        <f>coot2</f>
        <v>120</v>
      </c>
      <c r="C49" s="23" t="s">
        <v>24</v>
      </c>
      <c r="D49" s="23" t="s">
        <v>23</v>
      </c>
      <c r="E49" s="27"/>
      <c r="F49" s="27">
        <v>3</v>
      </c>
      <c r="G49" s="67" t="s">
        <v>35</v>
      </c>
      <c r="H49" s="27">
        <v>0.95</v>
      </c>
      <c r="I49" s="86"/>
    </row>
    <row r="50" spans="2:9">
      <c r="B50" s="24"/>
      <c r="C50" s="90">
        <f>ROUND(MAX(IF(B49&gt;=200,C55,C56),MIN(D55,120%-(0.5%*VLOOKUP($B$7,F47:H56,3,FALSE)*B49))),3)</f>
        <v>0.63</v>
      </c>
      <c r="D50" s="90">
        <f>ROUND(MAX(IF(B49&gt;=200,C55,C56),MIN(D55,120%-(0.5%*VLOOKUP($B$7,F47:H56,3,FALSE)*B49))),3)</f>
        <v>0.63</v>
      </c>
      <c r="E50" s="27"/>
      <c r="F50" s="27">
        <v>4</v>
      </c>
      <c r="G50" s="67" t="s">
        <v>30</v>
      </c>
      <c r="H50" s="27">
        <v>0.95</v>
      </c>
      <c r="I50" s="86"/>
    </row>
    <row r="51" spans="2:9">
      <c r="B51" s="100" t="s">
        <v>69</v>
      </c>
      <c r="C51" s="101"/>
      <c r="D51" s="102">
        <f>IF(OR(B7=3,B7=6),MIN(D50,50%),D50)</f>
        <v>0.63</v>
      </c>
      <c r="E51" s="27" t="s">
        <v>70</v>
      </c>
      <c r="F51" s="27">
        <v>5</v>
      </c>
      <c r="G51" s="67" t="s">
        <v>31</v>
      </c>
      <c r="H51" s="27">
        <v>0.95</v>
      </c>
      <c r="I51" s="86"/>
    </row>
    <row r="52" spans="2:9">
      <c r="B52" s="24"/>
      <c r="C52" s="103"/>
      <c r="D52" s="103"/>
      <c r="E52" s="27"/>
      <c r="F52" s="27">
        <v>6</v>
      </c>
      <c r="G52" s="67" t="s">
        <v>36</v>
      </c>
      <c r="H52" s="27">
        <v>0.95</v>
      </c>
      <c r="I52" s="86"/>
    </row>
    <row r="53" spans="2:9">
      <c r="B53" s="24"/>
      <c r="C53" s="103"/>
      <c r="D53" s="103"/>
      <c r="E53" s="27"/>
      <c r="F53" s="27">
        <v>7</v>
      </c>
      <c r="G53" s="67" t="s">
        <v>9</v>
      </c>
      <c r="H53" s="27">
        <v>0.95</v>
      </c>
      <c r="I53" s="86"/>
    </row>
    <row r="54" spans="2:9">
      <c r="B54" s="24"/>
      <c r="C54" s="92" t="s">
        <v>64</v>
      </c>
      <c r="D54" s="93" t="s">
        <v>65</v>
      </c>
      <c r="E54" s="27"/>
      <c r="F54" s="27">
        <v>8</v>
      </c>
      <c r="G54" s="67" t="s">
        <v>10</v>
      </c>
      <c r="H54" s="27">
        <v>0.95</v>
      </c>
      <c r="I54" s="86"/>
    </row>
    <row r="55" spans="2:9">
      <c r="B55" s="94" t="s">
        <v>47</v>
      </c>
      <c r="C55" s="95">
        <v>0.4</v>
      </c>
      <c r="D55" s="96">
        <v>1</v>
      </c>
      <c r="E55" s="27"/>
      <c r="F55" s="27">
        <v>9</v>
      </c>
      <c r="G55" s="67" t="s">
        <v>15</v>
      </c>
      <c r="H55" s="97">
        <v>0.9</v>
      </c>
      <c r="I55" s="86"/>
    </row>
    <row r="56" spans="2:9">
      <c r="B56" s="98" t="s">
        <v>48</v>
      </c>
      <c r="C56" s="99">
        <v>0.5</v>
      </c>
      <c r="D56" s="31"/>
      <c r="E56" s="31"/>
      <c r="F56" s="31">
        <v>10</v>
      </c>
      <c r="G56" s="68" t="s">
        <v>16</v>
      </c>
      <c r="H56" s="31">
        <v>0.95</v>
      </c>
      <c r="I56" s="87"/>
    </row>
    <row r="59" spans="2:9">
      <c r="B59" s="16" t="s">
        <v>45</v>
      </c>
    </row>
    <row r="60" spans="2:9">
      <c r="B60" s="20" t="s">
        <v>39</v>
      </c>
      <c r="C60" s="104"/>
      <c r="D60" s="104"/>
      <c r="E60" s="104"/>
      <c r="F60" s="104">
        <v>1</v>
      </c>
      <c r="G60" s="105" t="s">
        <v>5</v>
      </c>
      <c r="H60" s="104">
        <v>1</v>
      </c>
      <c r="I60" s="106"/>
    </row>
    <row r="61" spans="2:9">
      <c r="B61" s="18" t="s">
        <v>38</v>
      </c>
      <c r="C61" s="107"/>
      <c r="D61" s="107"/>
      <c r="E61" s="107"/>
      <c r="F61" s="107">
        <v>2</v>
      </c>
      <c r="G61" s="69" t="s">
        <v>17</v>
      </c>
      <c r="H61" s="107">
        <v>0.95</v>
      </c>
      <c r="I61" s="108"/>
    </row>
    <row r="62" spans="2:9">
      <c r="B62" s="18">
        <f>coot2</f>
        <v>120</v>
      </c>
      <c r="C62" s="19" t="s">
        <v>24</v>
      </c>
      <c r="D62" s="19" t="s">
        <v>23</v>
      </c>
      <c r="E62" s="107"/>
      <c r="F62" s="107">
        <v>3</v>
      </c>
      <c r="G62" s="69" t="s">
        <v>35</v>
      </c>
      <c r="H62" s="107">
        <v>0.95</v>
      </c>
      <c r="I62" s="108"/>
    </row>
    <row r="63" spans="2:9">
      <c r="B63" s="18" t="s">
        <v>14</v>
      </c>
      <c r="C63" s="90">
        <f>ROUND(MAX(IF(B62&gt;=200,C68,C69),MIN(D68,120%-(0.5%*VLOOKUP($B$7,F60:H69,3,FALSE)*B62))),3)</f>
        <v>0.63</v>
      </c>
      <c r="D63" s="90">
        <f>ROUND(MAX(IF(B62&gt;=200,C68,C69),MIN(D68,120%-(0.5%*VLOOKUP($B$7,F60:H69,3,FALSE)*B62))),3)</f>
        <v>0.63</v>
      </c>
      <c r="E63" s="107"/>
      <c r="F63" s="107">
        <v>4</v>
      </c>
      <c r="G63" s="69" t="s">
        <v>30</v>
      </c>
      <c r="H63" s="107">
        <v>0.95</v>
      </c>
      <c r="I63" s="108"/>
    </row>
    <row r="64" spans="2:9">
      <c r="B64" s="100" t="s">
        <v>69</v>
      </c>
      <c r="C64" s="101"/>
      <c r="D64" s="102">
        <f>IF(OR($B$7=3,$B$7=6),MIN(D63,50%),D63)</f>
        <v>0.63</v>
      </c>
      <c r="E64" s="27" t="s">
        <v>70</v>
      </c>
      <c r="F64" s="107">
        <v>5</v>
      </c>
      <c r="G64" s="69" t="s">
        <v>31</v>
      </c>
      <c r="H64" s="107">
        <v>0.95</v>
      </c>
      <c r="I64" s="108"/>
    </row>
    <row r="65" spans="2:9">
      <c r="B65" s="18"/>
      <c r="C65" s="107"/>
      <c r="D65" s="107"/>
      <c r="E65" s="107"/>
      <c r="F65" s="107">
        <v>6</v>
      </c>
      <c r="G65" s="69" t="s">
        <v>36</v>
      </c>
      <c r="H65" s="107">
        <v>0.95</v>
      </c>
      <c r="I65" s="108"/>
    </row>
    <row r="66" spans="2:9">
      <c r="B66" s="18"/>
      <c r="C66" s="107"/>
      <c r="D66" s="107"/>
      <c r="E66" s="107"/>
      <c r="F66" s="107">
        <v>7</v>
      </c>
      <c r="G66" s="69" t="s">
        <v>9</v>
      </c>
      <c r="H66" s="107">
        <v>0.95</v>
      </c>
      <c r="I66" s="108"/>
    </row>
    <row r="67" spans="2:9">
      <c r="B67" s="18"/>
      <c r="C67" s="109" t="s">
        <v>64</v>
      </c>
      <c r="D67" s="110" t="s">
        <v>65</v>
      </c>
      <c r="E67" s="107"/>
      <c r="F67" s="107">
        <v>8</v>
      </c>
      <c r="G67" s="69" t="s">
        <v>10</v>
      </c>
      <c r="H67" s="107">
        <v>0.95</v>
      </c>
      <c r="I67" s="108"/>
    </row>
    <row r="68" spans="2:9">
      <c r="B68" s="111" t="s">
        <v>47</v>
      </c>
      <c r="C68" s="112">
        <v>0.4</v>
      </c>
      <c r="D68" s="113">
        <v>1</v>
      </c>
      <c r="E68" s="114"/>
      <c r="F68" s="107">
        <v>9</v>
      </c>
      <c r="G68" s="69" t="s">
        <v>15</v>
      </c>
      <c r="H68" s="115">
        <v>0.9</v>
      </c>
      <c r="I68" s="108"/>
    </row>
    <row r="69" spans="2:9">
      <c r="B69" s="116" t="s">
        <v>48</v>
      </c>
      <c r="C69" s="117">
        <v>0.5</v>
      </c>
      <c r="D69" s="118"/>
      <c r="E69" s="118"/>
      <c r="F69" s="119">
        <v>10</v>
      </c>
      <c r="G69" s="70" t="s">
        <v>16</v>
      </c>
      <c r="H69" s="119">
        <v>0.95</v>
      </c>
      <c r="I69" s="120"/>
    </row>
    <row r="70" spans="2:9">
      <c r="B70" s="20" t="s">
        <v>40</v>
      </c>
      <c r="C70" s="104"/>
      <c r="D70" s="104"/>
      <c r="E70" s="104"/>
      <c r="F70" s="104">
        <v>1</v>
      </c>
      <c r="G70" s="105" t="s">
        <v>5</v>
      </c>
      <c r="H70" s="104">
        <v>1</v>
      </c>
      <c r="I70" s="106"/>
    </row>
    <row r="71" spans="2:9">
      <c r="B71" s="18" t="s">
        <v>38</v>
      </c>
      <c r="C71" s="107"/>
      <c r="D71" s="107"/>
      <c r="E71" s="107"/>
      <c r="F71" s="107">
        <v>2</v>
      </c>
      <c r="G71" s="69" t="s">
        <v>17</v>
      </c>
      <c r="H71" s="107">
        <v>0.95</v>
      </c>
      <c r="I71" s="108"/>
    </row>
    <row r="72" spans="2:9">
      <c r="B72" s="18">
        <f>coot2</f>
        <v>120</v>
      </c>
      <c r="C72" s="19" t="s">
        <v>24</v>
      </c>
      <c r="D72" s="19" t="s">
        <v>23</v>
      </c>
      <c r="E72" s="107"/>
      <c r="F72" s="107">
        <v>3</v>
      </c>
      <c r="G72" s="69" t="s">
        <v>35</v>
      </c>
      <c r="H72" s="107">
        <v>0.95</v>
      </c>
      <c r="I72" s="108"/>
    </row>
    <row r="73" spans="2:9">
      <c r="B73" s="18" t="s">
        <v>14</v>
      </c>
      <c r="C73" s="90">
        <f>ROUND(MAX(IF(B72&gt;=200,C78,C79),MIN(IF(coot2=0,D79,D78),120%-(0.5%*VLOOKUP($B$7,F70:H79,3,FALSE)*B72))),3)</f>
        <v>0.63</v>
      </c>
      <c r="D73" s="90">
        <f>ROUND(MAX(IF(B72&gt;=200,C78,C79),MIN(IF(coot2=0,D79,D78),120%-(0.5%*VLOOKUP($B$7,F70:H79,3,FALSE)*B72))),3)</f>
        <v>0.63</v>
      </c>
      <c r="E73" s="107"/>
      <c r="F73" s="107">
        <v>4</v>
      </c>
      <c r="G73" s="69" t="s">
        <v>30</v>
      </c>
      <c r="H73" s="107">
        <v>0.95</v>
      </c>
      <c r="I73" s="108"/>
    </row>
    <row r="74" spans="2:9">
      <c r="B74" s="100" t="s">
        <v>69</v>
      </c>
      <c r="C74" s="101"/>
      <c r="D74" s="102">
        <f>IF(OR($B$7=3,$B$7=6),MIN(D73,50%),D73)</f>
        <v>0.63</v>
      </c>
      <c r="E74" s="27" t="s">
        <v>70</v>
      </c>
      <c r="F74" s="107">
        <v>5</v>
      </c>
      <c r="G74" s="69" t="s">
        <v>31</v>
      </c>
      <c r="H74" s="107">
        <v>0.95</v>
      </c>
      <c r="I74" s="108"/>
    </row>
    <row r="75" spans="2:9">
      <c r="B75" s="18"/>
      <c r="C75" s="107"/>
      <c r="D75" s="107"/>
      <c r="E75" s="107"/>
      <c r="F75" s="107">
        <v>6</v>
      </c>
      <c r="G75" s="69" t="s">
        <v>36</v>
      </c>
      <c r="H75" s="107">
        <v>0.95</v>
      </c>
      <c r="I75" s="108"/>
    </row>
    <row r="76" spans="2:9">
      <c r="B76" s="18"/>
      <c r="C76" s="107"/>
      <c r="D76" s="107"/>
      <c r="E76" s="107"/>
      <c r="F76" s="107">
        <v>7</v>
      </c>
      <c r="G76" s="69" t="s">
        <v>9</v>
      </c>
      <c r="H76" s="107">
        <v>0.95</v>
      </c>
      <c r="I76" s="108"/>
    </row>
    <row r="77" spans="2:9">
      <c r="B77" s="18"/>
      <c r="C77" s="109" t="s">
        <v>64</v>
      </c>
      <c r="D77" s="110" t="s">
        <v>65</v>
      </c>
      <c r="E77" s="107"/>
      <c r="F77" s="107">
        <v>8</v>
      </c>
      <c r="G77" s="69" t="s">
        <v>10</v>
      </c>
      <c r="H77" s="107">
        <v>0.95</v>
      </c>
      <c r="I77" s="108"/>
    </row>
    <row r="78" spans="2:9">
      <c r="B78" s="111" t="s">
        <v>47</v>
      </c>
      <c r="C78" s="112">
        <v>0</v>
      </c>
      <c r="D78" s="113">
        <v>0.75</v>
      </c>
      <c r="E78" s="114" t="s">
        <v>48</v>
      </c>
      <c r="F78" s="107">
        <v>9</v>
      </c>
      <c r="G78" s="69" t="s">
        <v>15</v>
      </c>
      <c r="H78" s="115">
        <v>0.9</v>
      </c>
      <c r="I78" s="108"/>
    </row>
    <row r="79" spans="2:9">
      <c r="B79" s="116" t="s">
        <v>48</v>
      </c>
      <c r="C79" s="117">
        <v>0</v>
      </c>
      <c r="D79" s="121">
        <v>1</v>
      </c>
      <c r="E79" s="118" t="s">
        <v>51</v>
      </c>
      <c r="F79" s="119">
        <v>10</v>
      </c>
      <c r="G79" s="70" t="s">
        <v>16</v>
      </c>
      <c r="H79" s="119">
        <v>0.95</v>
      </c>
      <c r="I79" s="120"/>
    </row>
    <row r="80" spans="2:9">
      <c r="B80" s="20" t="s">
        <v>41</v>
      </c>
      <c r="C80" s="104"/>
      <c r="D80" s="104"/>
      <c r="E80" s="104"/>
      <c r="F80" s="104">
        <v>1</v>
      </c>
      <c r="G80" s="105" t="s">
        <v>5</v>
      </c>
      <c r="H80" s="104">
        <v>1</v>
      </c>
      <c r="I80" s="106"/>
    </row>
    <row r="81" spans="2:9">
      <c r="B81" s="18" t="s">
        <v>38</v>
      </c>
      <c r="C81" s="107"/>
      <c r="D81" s="107"/>
      <c r="E81" s="107"/>
      <c r="F81" s="107">
        <v>2</v>
      </c>
      <c r="G81" s="69" t="s">
        <v>17</v>
      </c>
      <c r="H81" s="107">
        <v>0.95</v>
      </c>
      <c r="I81" s="108"/>
    </row>
    <row r="82" spans="2:9">
      <c r="B82" s="18">
        <f>coot2</f>
        <v>120</v>
      </c>
      <c r="C82" s="19" t="s">
        <v>24</v>
      </c>
      <c r="D82" s="19" t="s">
        <v>23</v>
      </c>
      <c r="E82" s="107"/>
      <c r="F82" s="107">
        <v>3</v>
      </c>
      <c r="G82" s="69" t="s">
        <v>35</v>
      </c>
      <c r="H82" s="107">
        <v>0.95</v>
      </c>
      <c r="I82" s="108"/>
    </row>
    <row r="83" spans="2:9">
      <c r="B83" s="18" t="s">
        <v>14</v>
      </c>
      <c r="C83" s="90">
        <f>ROUND(MAX(IF(B82&gt;=200,C88,C89),MIN(IF(coot2=0,D89,D88),120%-(0.5%*VLOOKUP($B$7,F80:H89,3,FALSE)*B82))),3)</f>
        <v>0.5</v>
      </c>
      <c r="D83" s="90">
        <f>ROUND(MAX(IF(B82&gt;=200,C88,C89),MIN(IF(coot2=0,D89,D88),120%-(0.5%*VLOOKUP($B$7,F80:H89,3,FALSE)*B82))),3)</f>
        <v>0.5</v>
      </c>
      <c r="E83" s="107"/>
      <c r="F83" s="107">
        <v>4</v>
      </c>
      <c r="G83" s="69" t="s">
        <v>30</v>
      </c>
      <c r="H83" s="107">
        <v>0.95</v>
      </c>
      <c r="I83" s="108"/>
    </row>
    <row r="84" spans="2:9">
      <c r="B84" s="100" t="s">
        <v>69</v>
      </c>
      <c r="C84" s="101"/>
      <c r="D84" s="102">
        <f>IF(OR($B$7=3,$B$7=6),MIN(D83,50%),D83)</f>
        <v>0.5</v>
      </c>
      <c r="E84" s="27" t="s">
        <v>70</v>
      </c>
      <c r="F84" s="107">
        <v>5</v>
      </c>
      <c r="G84" s="69" t="s">
        <v>31</v>
      </c>
      <c r="H84" s="107">
        <v>0.95</v>
      </c>
      <c r="I84" s="108"/>
    </row>
    <row r="85" spans="2:9">
      <c r="B85" s="18"/>
      <c r="C85" s="107"/>
      <c r="D85" s="107"/>
      <c r="E85" s="107"/>
      <c r="F85" s="107">
        <v>6</v>
      </c>
      <c r="G85" s="69" t="s">
        <v>36</v>
      </c>
      <c r="H85" s="107">
        <v>0.95</v>
      </c>
      <c r="I85" s="108"/>
    </row>
    <row r="86" spans="2:9">
      <c r="B86" s="18"/>
      <c r="C86" s="107"/>
      <c r="D86" s="107"/>
      <c r="E86" s="107"/>
      <c r="F86" s="107">
        <v>7</v>
      </c>
      <c r="G86" s="69" t="s">
        <v>9</v>
      </c>
      <c r="H86" s="107">
        <v>0.95</v>
      </c>
      <c r="I86" s="108"/>
    </row>
    <row r="87" spans="2:9">
      <c r="B87" s="18"/>
      <c r="C87" s="109" t="s">
        <v>64</v>
      </c>
      <c r="D87" s="110" t="s">
        <v>65</v>
      </c>
      <c r="E87" s="107"/>
      <c r="F87" s="107">
        <v>8</v>
      </c>
      <c r="G87" s="69" t="s">
        <v>10</v>
      </c>
      <c r="H87" s="107">
        <v>0.95</v>
      </c>
      <c r="I87" s="108"/>
    </row>
    <row r="88" spans="2:9">
      <c r="B88" s="111" t="s">
        <v>47</v>
      </c>
      <c r="C88" s="112">
        <v>0</v>
      </c>
      <c r="D88" s="113">
        <v>0.5</v>
      </c>
      <c r="E88" s="114" t="s">
        <v>48</v>
      </c>
      <c r="F88" s="107">
        <v>9</v>
      </c>
      <c r="G88" s="69" t="s">
        <v>15</v>
      </c>
      <c r="H88" s="115">
        <v>0.9</v>
      </c>
      <c r="I88" s="108"/>
    </row>
    <row r="89" spans="2:9">
      <c r="B89" s="116" t="s">
        <v>48</v>
      </c>
      <c r="C89" s="117">
        <v>0</v>
      </c>
      <c r="D89" s="121">
        <v>1</v>
      </c>
      <c r="E89" s="118" t="s">
        <v>51</v>
      </c>
      <c r="F89" s="119">
        <v>10</v>
      </c>
      <c r="G89" s="70" t="s">
        <v>16</v>
      </c>
      <c r="H89" s="119">
        <v>0.95</v>
      </c>
      <c r="I89" s="120"/>
    </row>
    <row r="90" spans="2:9">
      <c r="B90" s="20" t="s">
        <v>42</v>
      </c>
      <c r="C90" s="104"/>
      <c r="D90" s="104"/>
      <c r="E90" s="104"/>
      <c r="F90" s="104">
        <v>1</v>
      </c>
      <c r="G90" s="105" t="s">
        <v>5</v>
      </c>
      <c r="H90" s="104">
        <v>1</v>
      </c>
      <c r="I90" s="106"/>
    </row>
    <row r="91" spans="2:9">
      <c r="B91" s="18" t="s">
        <v>38</v>
      </c>
      <c r="C91" s="107"/>
      <c r="D91" s="107"/>
      <c r="E91" s="107"/>
      <c r="F91" s="107">
        <v>2</v>
      </c>
      <c r="G91" s="69" t="s">
        <v>17</v>
      </c>
      <c r="H91" s="107">
        <v>0.95</v>
      </c>
      <c r="I91" s="108"/>
    </row>
    <row r="92" spans="2:9">
      <c r="B92" s="18">
        <f>coot2</f>
        <v>120</v>
      </c>
      <c r="C92" s="19" t="s">
        <v>24</v>
      </c>
      <c r="D92" s="19" t="s">
        <v>23</v>
      </c>
      <c r="E92" s="107"/>
      <c r="F92" s="107">
        <v>3</v>
      </c>
      <c r="G92" s="69" t="s">
        <v>35</v>
      </c>
      <c r="H92" s="107">
        <v>0.95</v>
      </c>
      <c r="I92" s="108"/>
    </row>
    <row r="93" spans="2:9">
      <c r="B93" s="18" t="s">
        <v>14</v>
      </c>
      <c r="C93" s="90">
        <f>ROUND(MAX(IF(B92&gt;=200,C98,C99),MIN(IF(coot2=0,D99,D98),120%-(0.5%*VLOOKUP($B$7,F90:H99,3,FALSE)*B92))),3)</f>
        <v>0.25</v>
      </c>
      <c r="D93" s="90">
        <f>ROUND(MAX(IF(B92&gt;=200,C98,C99),MIN(IF(coot2=0,D99,D98),120%-(0.5%*VLOOKUP($B$7,F90:H99,3,FALSE)*B92))),3)</f>
        <v>0.25</v>
      </c>
      <c r="E93" s="107"/>
      <c r="F93" s="107">
        <v>4</v>
      </c>
      <c r="G93" s="69" t="s">
        <v>30</v>
      </c>
      <c r="H93" s="107">
        <v>0.95</v>
      </c>
      <c r="I93" s="108"/>
    </row>
    <row r="94" spans="2:9">
      <c r="B94" s="100" t="s">
        <v>69</v>
      </c>
      <c r="C94" s="101"/>
      <c r="D94" s="102">
        <f>IF(OR($B$7=3,$B$7=6),MIN(D93,25%),D93)</f>
        <v>0.25</v>
      </c>
      <c r="E94" s="27" t="s">
        <v>183</v>
      </c>
      <c r="F94" s="107">
        <v>5</v>
      </c>
      <c r="G94" s="69" t="s">
        <v>31</v>
      </c>
      <c r="H94" s="107">
        <v>0.95</v>
      </c>
      <c r="I94" s="108"/>
    </row>
    <row r="95" spans="2:9">
      <c r="B95" s="18"/>
      <c r="C95" s="107"/>
      <c r="D95" s="107"/>
      <c r="E95" s="107"/>
      <c r="F95" s="107">
        <v>6</v>
      </c>
      <c r="G95" s="69" t="s">
        <v>36</v>
      </c>
      <c r="H95" s="107">
        <v>0.95</v>
      </c>
      <c r="I95" s="108"/>
    </row>
    <row r="96" spans="2:9">
      <c r="B96" s="18"/>
      <c r="C96" s="107"/>
      <c r="D96" s="107"/>
      <c r="E96" s="107"/>
      <c r="F96" s="107">
        <v>7</v>
      </c>
      <c r="G96" s="69" t="s">
        <v>9</v>
      </c>
      <c r="H96" s="107">
        <v>0.95</v>
      </c>
      <c r="I96" s="108"/>
    </row>
    <row r="97" spans="2:9">
      <c r="B97" s="18"/>
      <c r="C97" s="109" t="s">
        <v>64</v>
      </c>
      <c r="D97" s="110" t="s">
        <v>65</v>
      </c>
      <c r="E97" s="107"/>
      <c r="F97" s="107">
        <v>8</v>
      </c>
      <c r="G97" s="69" t="s">
        <v>10</v>
      </c>
      <c r="H97" s="107">
        <v>0.95</v>
      </c>
      <c r="I97" s="108"/>
    </row>
    <row r="98" spans="2:9">
      <c r="B98" s="111" t="s">
        <v>47</v>
      </c>
      <c r="C98" s="112">
        <v>0</v>
      </c>
      <c r="D98" s="113">
        <v>0.25</v>
      </c>
      <c r="E98" s="114" t="s">
        <v>48</v>
      </c>
      <c r="F98" s="107">
        <v>9</v>
      </c>
      <c r="G98" s="69" t="s">
        <v>15</v>
      </c>
      <c r="H98" s="115">
        <v>0.9</v>
      </c>
      <c r="I98" s="108"/>
    </row>
    <row r="99" spans="2:9">
      <c r="B99" s="116" t="s">
        <v>48</v>
      </c>
      <c r="C99" s="117">
        <v>0</v>
      </c>
      <c r="D99" s="121">
        <v>1</v>
      </c>
      <c r="E99" s="118" t="s">
        <v>51</v>
      </c>
      <c r="F99" s="119">
        <v>10</v>
      </c>
      <c r="G99" s="70" t="s">
        <v>16</v>
      </c>
      <c r="H99" s="119">
        <v>0.95</v>
      </c>
      <c r="I99" s="120"/>
    </row>
    <row r="100" spans="2:9">
      <c r="B100" s="20" t="s">
        <v>43</v>
      </c>
      <c r="C100" s="104"/>
      <c r="D100" s="104"/>
      <c r="E100" s="104"/>
      <c r="F100" s="104">
        <v>1</v>
      </c>
      <c r="G100" s="105" t="s">
        <v>5</v>
      </c>
      <c r="H100" s="104">
        <v>1</v>
      </c>
      <c r="I100" s="106"/>
    </row>
    <row r="101" spans="2:9">
      <c r="B101" s="18" t="s">
        <v>38</v>
      </c>
      <c r="C101" s="107"/>
      <c r="D101" s="107"/>
      <c r="E101" s="107"/>
      <c r="F101" s="107">
        <v>2</v>
      </c>
      <c r="G101" s="69" t="s">
        <v>17</v>
      </c>
      <c r="H101" s="107">
        <v>0.95</v>
      </c>
      <c r="I101" s="108"/>
    </row>
    <row r="102" spans="2:9">
      <c r="B102" s="18">
        <f>coot2</f>
        <v>120</v>
      </c>
      <c r="C102" s="19" t="s">
        <v>24</v>
      </c>
      <c r="D102" s="19" t="s">
        <v>23</v>
      </c>
      <c r="E102" s="107"/>
      <c r="F102" s="107">
        <v>3</v>
      </c>
      <c r="G102" s="69" t="s">
        <v>35</v>
      </c>
      <c r="H102" s="107">
        <v>0.95</v>
      </c>
      <c r="I102" s="108"/>
    </row>
    <row r="103" spans="2:9">
      <c r="B103" s="18" t="s">
        <v>14</v>
      </c>
      <c r="C103" s="90">
        <f>ROUND(MAX(IF(B102&gt;=200,C108,C109),MIN(IF(coot2=0,D109,D108),120%-(0.5%*VLOOKUP($B$7,F100:H109,3,FALSE)*B102))),3)</f>
        <v>0</v>
      </c>
      <c r="D103" s="90">
        <f>ROUND(MAX(IF(B102&gt;=200,C108,C109),MIN(IF(coot2=0,D109,D108),120%-(0.5%*VLOOKUP($B$7,F100:H109,3,FALSE)*B102))),3)</f>
        <v>0</v>
      </c>
      <c r="E103" s="107"/>
      <c r="F103" s="107">
        <v>4</v>
      </c>
      <c r="G103" s="69" t="s">
        <v>30</v>
      </c>
      <c r="H103" s="107">
        <v>0.95</v>
      </c>
      <c r="I103" s="108"/>
    </row>
    <row r="104" spans="2:9">
      <c r="B104" s="100" t="s">
        <v>69</v>
      </c>
      <c r="C104" s="101"/>
      <c r="D104" s="102">
        <v>0</v>
      </c>
      <c r="E104" s="27"/>
      <c r="F104" s="107">
        <v>5</v>
      </c>
      <c r="G104" s="69" t="s">
        <v>31</v>
      </c>
      <c r="H104" s="107">
        <v>0.95</v>
      </c>
      <c r="I104" s="108"/>
    </row>
    <row r="105" spans="2:9">
      <c r="B105" s="18"/>
      <c r="C105" s="107"/>
      <c r="D105" s="107"/>
      <c r="E105" s="107"/>
      <c r="F105" s="107">
        <v>6</v>
      </c>
      <c r="G105" s="69" t="s">
        <v>36</v>
      </c>
      <c r="H105" s="107">
        <v>0.95</v>
      </c>
      <c r="I105" s="108"/>
    </row>
    <row r="106" spans="2:9">
      <c r="B106" s="18"/>
      <c r="C106" s="107"/>
      <c r="D106" s="107"/>
      <c r="E106" s="107"/>
      <c r="F106" s="107">
        <v>7</v>
      </c>
      <c r="G106" s="69" t="s">
        <v>9</v>
      </c>
      <c r="H106" s="107">
        <v>0.95</v>
      </c>
      <c r="I106" s="108"/>
    </row>
    <row r="107" spans="2:9">
      <c r="B107" s="18"/>
      <c r="C107" s="109" t="s">
        <v>64</v>
      </c>
      <c r="D107" s="110" t="s">
        <v>65</v>
      </c>
      <c r="E107" s="107"/>
      <c r="F107" s="107">
        <v>8</v>
      </c>
      <c r="G107" s="69" t="s">
        <v>10</v>
      </c>
      <c r="H107" s="107">
        <v>0.95</v>
      </c>
      <c r="I107" s="108"/>
    </row>
    <row r="108" spans="2:9">
      <c r="B108" s="111" t="s">
        <v>47</v>
      </c>
      <c r="C108" s="112">
        <v>0</v>
      </c>
      <c r="D108" s="113">
        <v>0</v>
      </c>
      <c r="E108" s="114" t="s">
        <v>48</v>
      </c>
      <c r="F108" s="107">
        <v>9</v>
      </c>
      <c r="G108" s="69" t="s">
        <v>15</v>
      </c>
      <c r="H108" s="115">
        <v>0.9</v>
      </c>
      <c r="I108" s="108"/>
    </row>
    <row r="109" spans="2:9">
      <c r="B109" s="116" t="s">
        <v>48</v>
      </c>
      <c r="C109" s="117">
        <v>0</v>
      </c>
      <c r="D109" s="121">
        <v>1</v>
      </c>
      <c r="E109" s="118" t="s">
        <v>51</v>
      </c>
      <c r="F109" s="119">
        <v>10</v>
      </c>
      <c r="G109" s="70" t="s">
        <v>16</v>
      </c>
      <c r="H109" s="119">
        <v>0.95</v>
      </c>
      <c r="I109" s="120"/>
    </row>
    <row r="112" spans="2:9">
      <c r="B112" s="16" t="s">
        <v>49</v>
      </c>
    </row>
    <row r="113" spans="2:9">
      <c r="B113" s="122" t="s">
        <v>50</v>
      </c>
      <c r="C113" s="123"/>
      <c r="D113" s="123"/>
      <c r="E113" s="123"/>
      <c r="F113" s="123"/>
      <c r="G113" s="123" t="s">
        <v>50</v>
      </c>
      <c r="H113" s="123"/>
      <c r="I113" s="124"/>
    </row>
    <row r="114" spans="2:9">
      <c r="B114" s="125">
        <v>2026</v>
      </c>
      <c r="C114" s="126">
        <f t="shared" ref="C114:C119" si="3">IF(coot2=0,H114,0)</f>
        <v>0</v>
      </c>
      <c r="D114" s="127" t="s">
        <v>52</v>
      </c>
      <c r="E114" s="127"/>
      <c r="F114" s="127"/>
      <c r="G114" s="127">
        <v>2026</v>
      </c>
      <c r="H114" s="128">
        <v>1</v>
      </c>
      <c r="I114" s="129"/>
    </row>
    <row r="115" spans="2:9">
      <c r="B115" s="125">
        <v>2027</v>
      </c>
      <c r="C115" s="126">
        <f t="shared" si="3"/>
        <v>0</v>
      </c>
      <c r="D115" s="127"/>
      <c r="E115" s="127"/>
      <c r="F115" s="127"/>
      <c r="G115" s="127">
        <v>2027</v>
      </c>
      <c r="H115" s="128">
        <v>0.95</v>
      </c>
      <c r="I115" s="129"/>
    </row>
    <row r="116" spans="2:9">
      <c r="B116" s="125">
        <v>2028</v>
      </c>
      <c r="C116" s="126">
        <f t="shared" si="3"/>
        <v>0</v>
      </c>
      <c r="D116" s="127"/>
      <c r="E116" s="127"/>
      <c r="F116" s="127"/>
      <c r="G116" s="127">
        <v>2028</v>
      </c>
      <c r="H116" s="128">
        <v>0.9</v>
      </c>
      <c r="I116" s="129"/>
    </row>
    <row r="117" spans="2:9">
      <c r="B117" s="125">
        <v>2029</v>
      </c>
      <c r="C117" s="126">
        <f t="shared" si="3"/>
        <v>0</v>
      </c>
      <c r="D117" s="127"/>
      <c r="E117" s="127"/>
      <c r="F117" s="127"/>
      <c r="G117" s="127">
        <v>2029</v>
      </c>
      <c r="H117" s="130">
        <v>0.82499999999999996</v>
      </c>
      <c r="I117" s="129"/>
    </row>
    <row r="118" spans="2:9">
      <c r="B118" s="125">
        <v>2030</v>
      </c>
      <c r="C118" s="126">
        <f t="shared" si="3"/>
        <v>0</v>
      </c>
      <c r="D118" s="127"/>
      <c r="E118" s="127"/>
      <c r="F118" s="127"/>
      <c r="G118" s="127">
        <v>2030</v>
      </c>
      <c r="H118" s="128">
        <v>0.75</v>
      </c>
      <c r="I118" s="129"/>
    </row>
    <row r="119" spans="2:9">
      <c r="B119" s="131">
        <v>2031</v>
      </c>
      <c r="C119" s="132">
        <f t="shared" si="3"/>
        <v>0</v>
      </c>
      <c r="D119" s="133"/>
      <c r="E119" s="133"/>
      <c r="F119" s="133"/>
      <c r="G119" s="133">
        <v>2031</v>
      </c>
      <c r="H119" s="134">
        <v>0.67500000000000004</v>
      </c>
      <c r="I119" s="135"/>
    </row>
  </sheetData>
  <sheetProtection algorithmName="SHA-512" hashValue="ZxzcjFHwhxoz155OmBsfQiYLdem6FeFX4GV14d0Wb+4iL0Wki2iLE4To/X/yK3ny6aaEraNm5WFQ8pCDqEqbwQ==" saltValue="XaHpxbuFILU0+4v+HS7BYQ==" spinCount="100000" sheet="1" objects="1" scenarios="1"/>
  <mergeCells count="2">
    <mergeCell ref="H13:I13"/>
    <mergeCell ref="C36:D38"/>
  </mergeCells>
  <pageMargins left="0.7" right="0.7" top="0.75" bottom="0.75" header="0.3" footer="0.3"/>
  <pageSetup paperSize="9" orientation="portrait" r:id="rId1"/>
  <headerFooter>
    <oddHeader>&amp;C&amp;Z&amp;F</oddHead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4B5FA-3E02-439E-B527-D86FD80E6A33}">
  <sheetPr codeName="Sheet3">
    <tabColor theme="9" tint="0.79998168889431442"/>
    <pageSetUpPr autoPageBreaks="0" fitToPage="1"/>
  </sheetPr>
  <dimension ref="A1:JK222"/>
  <sheetViews>
    <sheetView showGridLines="0" showRowColHeaders="0" workbookViewId="0"/>
  </sheetViews>
  <sheetFormatPr defaultColWidth="5.7109375" defaultRowHeight="20.100000000000001" customHeight="1"/>
  <cols>
    <col min="1" max="1" width="5.7109375" style="15" customWidth="1"/>
    <col min="2" max="2" width="22.85546875" style="15" customWidth="1"/>
    <col min="3" max="3" width="18.5703125" style="15" customWidth="1"/>
    <col min="4" max="4" width="22.85546875" style="15" customWidth="1"/>
    <col min="5" max="5" width="18.5703125" style="15" customWidth="1"/>
    <col min="6" max="6" width="25.7109375" style="15" customWidth="1"/>
    <col min="7" max="9" width="5.7109375" style="15" customWidth="1"/>
    <col min="10" max="10" width="8.42578125" style="15" customWidth="1"/>
    <col min="11" max="16384" width="5.7109375" style="15"/>
  </cols>
  <sheetData>
    <row r="1" spans="1:271" ht="30" customHeight="1">
      <c r="A1" s="38"/>
      <c r="B1" s="39"/>
      <c r="C1" s="39"/>
      <c r="D1" s="39"/>
      <c r="E1" s="39"/>
      <c r="F1" s="39"/>
      <c r="G1" s="38"/>
      <c r="H1" s="38"/>
      <c r="I1" s="38"/>
      <c r="J1" s="38"/>
      <c r="K1" s="38"/>
      <c r="L1" s="38"/>
      <c r="M1" s="38"/>
      <c r="N1" s="38"/>
      <c r="O1" s="38"/>
      <c r="P1" s="38"/>
      <c r="Q1" s="38"/>
      <c r="R1" s="38"/>
      <c r="S1" s="38"/>
      <c r="T1" s="38"/>
      <c r="U1" s="38"/>
      <c r="V1" s="38"/>
      <c r="W1" s="38"/>
      <c r="X1" s="38"/>
      <c r="Y1" s="38"/>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row>
    <row r="2" spans="1:271" ht="138.75" customHeight="1">
      <c r="A2" s="38"/>
      <c r="B2" s="426">
        <f>dTM</f>
        <v>45425</v>
      </c>
      <c r="C2" s="426"/>
      <c r="D2" s="426"/>
      <c r="E2" s="426"/>
      <c r="F2" s="426"/>
      <c r="G2" s="38"/>
      <c r="H2" s="38"/>
      <c r="I2" s="38"/>
      <c r="J2" s="38"/>
      <c r="K2" s="38"/>
      <c r="L2" s="38"/>
      <c r="M2" s="38"/>
      <c r="N2" s="38"/>
      <c r="O2" s="38"/>
      <c r="P2" s="38"/>
      <c r="Q2" s="38"/>
      <c r="R2" s="38"/>
      <c r="S2" s="38"/>
      <c r="T2" s="38"/>
      <c r="U2" s="38"/>
      <c r="V2" s="38"/>
      <c r="W2" s="38"/>
      <c r="X2" s="38"/>
      <c r="Y2" s="38"/>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row>
    <row r="3" spans="1:271" ht="20.100000000000001" customHeight="1">
      <c r="A3" s="38"/>
      <c r="B3" s="40"/>
      <c r="C3" s="40"/>
      <c r="D3" s="40"/>
      <c r="E3" s="40"/>
      <c r="F3" s="40"/>
      <c r="G3" s="38"/>
      <c r="H3" s="38"/>
      <c r="I3" s="38"/>
      <c r="J3" s="38"/>
      <c r="K3" s="38"/>
      <c r="L3" s="38"/>
      <c r="M3" s="38"/>
      <c r="N3" s="38"/>
      <c r="O3" s="38"/>
      <c r="P3" s="38"/>
      <c r="Q3" s="38"/>
      <c r="R3" s="38"/>
      <c r="S3" s="38"/>
      <c r="T3" s="38"/>
      <c r="U3" s="38"/>
      <c r="V3" s="38"/>
      <c r="W3" s="38"/>
      <c r="X3" s="38"/>
      <c r="Y3" s="38"/>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c r="JH3" s="40"/>
      <c r="JI3" s="40"/>
      <c r="JJ3" s="40"/>
      <c r="JK3" s="40"/>
    </row>
    <row r="4" spans="1:271" ht="30" customHeight="1">
      <c r="A4" s="38"/>
      <c r="B4" s="374" t="s">
        <v>80</v>
      </c>
      <c r="C4" s="374"/>
      <c r="D4" s="374"/>
      <c r="E4" s="374"/>
      <c r="F4" s="374"/>
      <c r="G4" s="38"/>
      <c r="H4" s="38"/>
      <c r="I4" s="38"/>
      <c r="J4" s="38"/>
      <c r="K4" s="38"/>
      <c r="L4" s="38"/>
      <c r="M4" s="38"/>
      <c r="N4" s="38"/>
      <c r="O4" s="38"/>
      <c r="P4" s="38"/>
      <c r="Q4" s="38"/>
      <c r="R4" s="38"/>
      <c r="S4" s="38"/>
      <c r="T4" s="38"/>
      <c r="U4" s="38"/>
      <c r="V4" s="38"/>
      <c r="W4" s="38"/>
      <c r="X4" s="38"/>
      <c r="Y4" s="38"/>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c r="IZ4" s="40"/>
      <c r="JA4" s="40"/>
      <c r="JB4" s="40"/>
      <c r="JC4" s="40"/>
      <c r="JD4" s="40"/>
      <c r="JE4" s="40"/>
      <c r="JF4" s="40"/>
      <c r="JG4" s="40"/>
      <c r="JH4" s="40"/>
      <c r="JI4" s="40"/>
      <c r="JJ4" s="40"/>
      <c r="JK4" s="40"/>
    </row>
    <row r="5" spans="1:271" ht="20.100000000000001" customHeight="1">
      <c r="A5" s="38"/>
      <c r="B5" s="40"/>
      <c r="C5" s="41"/>
      <c r="D5" s="40"/>
      <c r="E5" s="40"/>
      <c r="F5" s="40"/>
      <c r="G5" s="38"/>
      <c r="H5" s="38"/>
      <c r="I5" s="38"/>
      <c r="J5" s="38"/>
      <c r="K5" s="38"/>
      <c r="L5" s="38"/>
      <c r="M5" s="38"/>
      <c r="N5" s="38"/>
      <c r="O5" s="38"/>
      <c r="P5" s="38"/>
      <c r="Q5" s="38"/>
      <c r="R5" s="38"/>
      <c r="S5" s="38"/>
      <c r="T5" s="38"/>
      <c r="U5" s="38"/>
      <c r="V5" s="38"/>
      <c r="W5" s="38"/>
      <c r="X5" s="38"/>
      <c r="Y5" s="38"/>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c r="JK5" s="40"/>
    </row>
    <row r="6" spans="1:271" ht="20.100000000000001" customHeight="1">
      <c r="A6" s="38"/>
      <c r="B6" s="42"/>
      <c r="C6" s="42"/>
      <c r="D6" s="42"/>
      <c r="E6" s="42"/>
      <c r="F6" s="42"/>
      <c r="G6" s="38"/>
      <c r="H6" s="38"/>
      <c r="I6" s="38"/>
      <c r="J6" s="38"/>
      <c r="K6" s="38"/>
      <c r="L6" s="38"/>
      <c r="M6" s="38"/>
      <c r="N6" s="38"/>
      <c r="O6" s="38"/>
      <c r="P6" s="38"/>
      <c r="Q6" s="38"/>
      <c r="R6" s="38"/>
      <c r="S6" s="38"/>
      <c r="T6" s="38"/>
      <c r="U6" s="38"/>
      <c r="V6" s="38"/>
      <c r="W6" s="38"/>
      <c r="X6" s="38"/>
      <c r="Y6" s="38"/>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c r="JD6" s="40"/>
      <c r="JE6" s="40"/>
      <c r="JF6" s="40"/>
      <c r="JG6" s="40"/>
      <c r="JH6" s="40"/>
      <c r="JI6" s="40"/>
      <c r="JJ6" s="40"/>
      <c r="JK6" s="40"/>
    </row>
    <row r="7" spans="1:271" ht="20.100000000000001" customHeight="1">
      <c r="A7" s="38"/>
      <c r="B7" s="42"/>
      <c r="C7" s="42"/>
      <c r="D7" s="42"/>
      <c r="E7" s="42"/>
      <c r="F7" s="42"/>
      <c r="G7" s="38"/>
      <c r="H7" s="38"/>
      <c r="I7" s="38"/>
      <c r="J7" s="38"/>
      <c r="K7" s="38"/>
      <c r="L7" s="38"/>
      <c r="M7" s="38"/>
      <c r="N7" s="38"/>
      <c r="O7" s="38"/>
      <c r="P7" s="38"/>
      <c r="Q7" s="38"/>
      <c r="R7" s="38"/>
      <c r="S7" s="38"/>
      <c r="T7" s="38"/>
      <c r="U7" s="38"/>
      <c r="V7" s="38"/>
      <c r="W7" s="38"/>
      <c r="X7" s="38"/>
      <c r="Y7" s="38"/>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c r="JD7" s="40"/>
      <c r="JE7" s="40"/>
      <c r="JF7" s="40"/>
      <c r="JG7" s="40"/>
      <c r="JH7" s="40"/>
      <c r="JI7" s="40"/>
      <c r="JJ7" s="40"/>
      <c r="JK7" s="40"/>
    </row>
    <row r="8" spans="1:271" ht="20.100000000000001" customHeight="1">
      <c r="A8" s="38"/>
      <c r="B8" s="42"/>
      <c r="C8" s="42"/>
      <c r="D8" s="42"/>
      <c r="E8" s="42"/>
      <c r="F8" s="42"/>
      <c r="G8" s="38"/>
      <c r="H8" s="38"/>
      <c r="I8" s="38"/>
      <c r="J8" s="38"/>
      <c r="K8" s="38"/>
      <c r="L8" s="38"/>
      <c r="M8" s="38"/>
      <c r="N8" s="38"/>
      <c r="O8" s="38"/>
      <c r="P8" s="38"/>
      <c r="Q8" s="38"/>
      <c r="R8" s="38"/>
      <c r="S8" s="38"/>
      <c r="T8" s="38"/>
      <c r="U8" s="38"/>
      <c r="V8" s="38"/>
      <c r="W8" s="38"/>
      <c r="X8" s="38"/>
      <c r="Y8" s="38"/>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row>
    <row r="9" spans="1:271" ht="20.100000000000001" customHeight="1">
      <c r="A9" s="38"/>
      <c r="B9" s="42"/>
      <c r="C9" s="42"/>
      <c r="D9" s="42"/>
      <c r="E9" s="42"/>
      <c r="F9" s="42"/>
      <c r="G9" s="38"/>
      <c r="H9" s="38"/>
      <c r="I9" s="38"/>
      <c r="J9" s="38"/>
      <c r="K9" s="38"/>
      <c r="L9" s="38"/>
      <c r="M9" s="38"/>
      <c r="N9" s="38"/>
      <c r="O9" s="38"/>
      <c r="P9" s="38"/>
      <c r="Q9" s="38"/>
      <c r="R9" s="38"/>
      <c r="S9" s="38"/>
      <c r="T9" s="38"/>
      <c r="U9" s="38"/>
      <c r="V9" s="38"/>
      <c r="W9" s="38"/>
      <c r="X9" s="38"/>
      <c r="Y9" s="38"/>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row>
    <row r="10" spans="1:271" ht="20.100000000000001" customHeight="1">
      <c r="A10" s="38"/>
      <c r="B10" s="42"/>
      <c r="C10" s="42"/>
      <c r="D10" s="42"/>
      <c r="E10" s="42"/>
      <c r="F10" s="42"/>
      <c r="G10" s="38"/>
      <c r="H10" s="38"/>
      <c r="I10" s="38"/>
      <c r="J10" s="38"/>
      <c r="K10" s="38"/>
      <c r="L10" s="38"/>
      <c r="M10" s="38"/>
      <c r="N10" s="38"/>
      <c r="O10" s="38"/>
      <c r="P10" s="38"/>
      <c r="Q10" s="38"/>
      <c r="R10" s="38"/>
      <c r="S10" s="38"/>
      <c r="T10" s="38"/>
      <c r="U10" s="38"/>
      <c r="V10" s="38"/>
      <c r="W10" s="38"/>
      <c r="X10" s="38"/>
      <c r="Y10" s="38"/>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row>
    <row r="11" spans="1:271" ht="20.100000000000001" customHeight="1">
      <c r="A11" s="38"/>
      <c r="B11" s="42"/>
      <c r="C11" s="42"/>
      <c r="D11" s="42"/>
      <c r="E11" s="42"/>
      <c r="F11" s="42"/>
      <c r="G11" s="38"/>
      <c r="H11" s="38"/>
      <c r="I11" s="38"/>
      <c r="J11" s="38"/>
      <c r="K11" s="38"/>
      <c r="L11" s="38"/>
      <c r="M11" s="38"/>
      <c r="N11" s="38"/>
      <c r="O11" s="38"/>
      <c r="P11" s="38"/>
      <c r="Q11" s="38"/>
      <c r="R11" s="38"/>
      <c r="S11" s="38"/>
      <c r="T11" s="38"/>
      <c r="U11" s="38"/>
      <c r="V11" s="38"/>
      <c r="W11" s="38"/>
      <c r="X11" s="38"/>
      <c r="Y11" s="38"/>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row>
    <row r="12" spans="1:271" ht="20.100000000000001" customHeight="1">
      <c r="A12" s="38"/>
      <c r="B12" s="42"/>
      <c r="C12" s="42"/>
      <c r="D12" s="42"/>
      <c r="E12" s="42"/>
      <c r="F12" s="42"/>
      <c r="G12" s="38"/>
      <c r="H12" s="38"/>
      <c r="I12" s="38"/>
      <c r="J12" s="38"/>
      <c r="K12" s="38"/>
      <c r="L12" s="38"/>
      <c r="M12" s="38"/>
      <c r="N12" s="38"/>
      <c r="O12" s="38"/>
      <c r="P12" s="38"/>
      <c r="Q12" s="38"/>
      <c r="R12" s="38"/>
      <c r="S12" s="38"/>
      <c r="T12" s="38"/>
      <c r="U12" s="38"/>
      <c r="V12" s="38"/>
      <c r="W12" s="38"/>
      <c r="X12" s="38"/>
      <c r="Y12" s="38"/>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row>
    <row r="13" spans="1:271" ht="20.100000000000001" customHeight="1">
      <c r="A13" s="38"/>
      <c r="B13" s="42"/>
      <c r="C13" s="42"/>
      <c r="D13" s="42"/>
      <c r="E13" s="42"/>
      <c r="F13" s="42"/>
      <c r="G13" s="38"/>
      <c r="H13" s="38"/>
      <c r="I13" s="38"/>
      <c r="J13" s="38"/>
      <c r="K13" s="38"/>
      <c r="L13" s="38"/>
      <c r="M13" s="38"/>
      <c r="N13" s="38"/>
      <c r="O13" s="38"/>
      <c r="P13" s="38"/>
      <c r="Q13" s="38"/>
      <c r="R13" s="38"/>
      <c r="S13" s="38"/>
      <c r="T13" s="38"/>
      <c r="U13" s="38"/>
      <c r="V13" s="38"/>
      <c r="W13" s="38"/>
      <c r="X13" s="38"/>
      <c r="Y13" s="38"/>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row>
    <row r="14" spans="1:271" ht="20.100000000000001" customHeight="1">
      <c r="A14" s="38"/>
      <c r="B14" s="42"/>
      <c r="C14" s="42"/>
      <c r="D14" s="42"/>
      <c r="E14" s="42"/>
      <c r="F14" s="42"/>
      <c r="G14" s="38"/>
      <c r="H14" s="38"/>
      <c r="I14" s="38"/>
      <c r="J14" s="38"/>
      <c r="K14" s="38"/>
      <c r="L14" s="38"/>
      <c r="M14" s="38"/>
      <c r="N14" s="38"/>
      <c r="O14" s="38"/>
      <c r="P14" s="38"/>
      <c r="Q14" s="38"/>
      <c r="R14" s="38"/>
      <c r="S14" s="38"/>
      <c r="T14" s="38"/>
      <c r="U14" s="38"/>
      <c r="V14" s="38"/>
      <c r="W14" s="38"/>
      <c r="X14" s="38"/>
      <c r="Y14" s="38"/>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row>
    <row r="15" spans="1:271" ht="20.100000000000001" customHeight="1">
      <c r="A15" s="38"/>
      <c r="B15" s="42"/>
      <c r="C15" s="42"/>
      <c r="D15" s="42"/>
      <c r="E15" s="42"/>
      <c r="F15" s="42"/>
      <c r="G15" s="38"/>
      <c r="H15" s="38"/>
      <c r="I15" s="38"/>
      <c r="J15" s="38"/>
      <c r="K15" s="38"/>
      <c r="L15" s="38"/>
      <c r="M15" s="38"/>
      <c r="N15" s="38"/>
      <c r="O15" s="38"/>
      <c r="P15" s="38"/>
      <c r="Q15" s="38"/>
      <c r="R15" s="38"/>
      <c r="S15" s="38"/>
      <c r="T15" s="38"/>
      <c r="U15" s="38"/>
      <c r="V15" s="38"/>
      <c r="W15" s="38"/>
      <c r="X15" s="38"/>
      <c r="Y15" s="38"/>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row>
    <row r="16" spans="1:271" ht="34.5" customHeight="1">
      <c r="A16" s="38"/>
      <c r="B16" s="42"/>
      <c r="C16" s="42"/>
      <c r="D16" s="42"/>
      <c r="E16" s="42"/>
      <c r="F16" s="42"/>
      <c r="G16" s="38"/>
      <c r="H16" s="38"/>
      <c r="I16" s="38"/>
      <c r="J16" s="38"/>
      <c r="K16" s="38"/>
      <c r="L16" s="38"/>
      <c r="M16" s="38"/>
      <c r="N16" s="38"/>
      <c r="O16" s="38"/>
      <c r="P16" s="38"/>
      <c r="Q16" s="38"/>
      <c r="R16" s="38"/>
      <c r="S16" s="38"/>
      <c r="T16" s="38"/>
      <c r="U16" s="38"/>
      <c r="V16" s="38"/>
      <c r="W16" s="38"/>
      <c r="X16" s="38"/>
      <c r="Y16" s="38"/>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row>
    <row r="17" spans="1:271" ht="20.100000000000001" customHeight="1">
      <c r="A17" s="38"/>
      <c r="B17" s="325" t="s">
        <v>81</v>
      </c>
      <c r="C17" s="43"/>
      <c r="E17" s="38"/>
      <c r="F17" s="38"/>
      <c r="G17" s="38"/>
      <c r="H17" s="38"/>
      <c r="I17" s="38"/>
      <c r="J17" s="38"/>
      <c r="K17" s="38"/>
      <c r="L17" s="38"/>
      <c r="M17" s="38"/>
      <c r="N17" s="38"/>
      <c r="O17" s="38"/>
      <c r="P17" s="38"/>
      <c r="Q17" s="38"/>
      <c r="R17" s="38"/>
      <c r="S17" s="38"/>
      <c r="T17" s="38"/>
      <c r="U17" s="38"/>
      <c r="V17" s="38"/>
      <c r="W17" s="38"/>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row>
    <row r="18" spans="1:271" ht="20.100000000000001" customHeight="1">
      <c r="A18" s="38"/>
      <c r="B18" s="327" t="s">
        <v>82</v>
      </c>
      <c r="C18" s="40"/>
      <c r="E18" s="38"/>
      <c r="F18" s="38"/>
      <c r="G18" s="38"/>
      <c r="H18" s="38"/>
      <c r="I18" s="334"/>
      <c r="J18" s="38"/>
      <c r="K18" s="38"/>
      <c r="L18" s="38"/>
      <c r="M18" s="38"/>
      <c r="N18" s="38"/>
      <c r="O18" s="38"/>
      <c r="P18" s="38"/>
      <c r="Q18" s="38"/>
      <c r="R18" s="38"/>
      <c r="S18" s="38"/>
      <c r="T18" s="38"/>
      <c r="U18" s="38"/>
      <c r="V18" s="38"/>
      <c r="W18" s="38"/>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row>
    <row r="19" spans="1:271" ht="20.100000000000001" customHeight="1">
      <c r="A19" s="38"/>
      <c r="C19" s="40"/>
      <c r="D19" s="40"/>
      <c r="E19" s="38"/>
      <c r="F19" s="38"/>
      <c r="G19" s="38"/>
      <c r="H19" s="38"/>
      <c r="I19" s="334"/>
      <c r="J19" s="38"/>
      <c r="K19" s="38"/>
      <c r="L19" s="38"/>
      <c r="M19" s="38"/>
      <c r="N19" s="38"/>
      <c r="O19" s="38"/>
      <c r="P19" s="38"/>
      <c r="Q19" s="38"/>
      <c r="R19" s="38"/>
      <c r="S19" s="38"/>
      <c r="T19" s="38"/>
      <c r="U19" s="38"/>
      <c r="V19" s="38"/>
      <c r="W19" s="38"/>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row>
    <row r="20" spans="1:271" ht="20.100000000000001" customHeight="1" thickBot="1">
      <c r="A20" s="38"/>
      <c r="C20" s="40"/>
      <c r="D20" s="40"/>
      <c r="E20" s="38"/>
      <c r="F20" s="38"/>
      <c r="G20" s="38"/>
      <c r="H20" s="38"/>
      <c r="I20" s="38"/>
      <c r="J20" s="38"/>
      <c r="K20" s="38"/>
      <c r="L20" s="38"/>
      <c r="M20" s="38"/>
      <c r="N20" s="38"/>
      <c r="O20" s="38"/>
      <c r="P20" s="38"/>
      <c r="Q20" s="38"/>
      <c r="R20" s="38"/>
      <c r="S20" s="38"/>
      <c r="T20" s="38"/>
      <c r="U20" s="38"/>
      <c r="V20" s="38"/>
      <c r="W20" s="38"/>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row>
    <row r="21" spans="1:271" ht="20.100000000000001" customHeight="1" thickTop="1" thickBot="1">
      <c r="A21" s="38"/>
      <c r="B21" s="336" t="s">
        <v>181</v>
      </c>
      <c r="C21" s="316"/>
      <c r="D21" s="316"/>
      <c r="E21" s="316"/>
      <c r="F21" s="330" t="s">
        <v>182</v>
      </c>
      <c r="G21" s="38"/>
      <c r="H21" s="38"/>
      <c r="I21" s="38"/>
      <c r="J21" s="38"/>
      <c r="K21" s="38"/>
      <c r="L21" s="38"/>
      <c r="M21" s="38"/>
      <c r="N21" s="38"/>
      <c r="O21" s="38"/>
      <c r="P21" s="38"/>
      <c r="Q21" s="38"/>
      <c r="R21" s="38"/>
      <c r="S21" s="38"/>
      <c r="T21" s="38"/>
      <c r="U21" s="38"/>
      <c r="V21" s="38"/>
      <c r="W21" s="38"/>
      <c r="X21" s="38"/>
      <c r="Y21" s="38"/>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c r="IW21" s="40"/>
      <c r="IX21" s="40"/>
      <c r="IY21" s="40"/>
      <c r="IZ21" s="40"/>
      <c r="JA21" s="40"/>
      <c r="JB21" s="40"/>
      <c r="JC21" s="40"/>
      <c r="JD21" s="40"/>
      <c r="JE21" s="40"/>
      <c r="JF21" s="40"/>
      <c r="JG21" s="40"/>
      <c r="JH21" s="40"/>
      <c r="JI21" s="40"/>
      <c r="JJ21" s="40"/>
      <c r="JK21" s="40"/>
    </row>
    <row r="22" spans="1:271" ht="12" customHeight="1" thickTop="1">
      <c r="A22" s="38"/>
      <c r="B22" s="45"/>
      <c r="C22" s="45"/>
      <c r="D22" s="45"/>
      <c r="E22" s="45"/>
      <c r="F22" s="45"/>
      <c r="G22" s="38"/>
      <c r="H22" s="38"/>
      <c r="I22" s="38"/>
      <c r="J22" s="38"/>
      <c r="K22" s="38"/>
      <c r="L22" s="38"/>
      <c r="M22" s="38"/>
      <c r="N22" s="38"/>
      <c r="O22" s="38"/>
      <c r="P22" s="38"/>
      <c r="Q22" s="38"/>
      <c r="R22" s="38"/>
      <c r="S22" s="38"/>
      <c r="T22" s="38"/>
      <c r="U22" s="38"/>
      <c r="V22" s="38"/>
      <c r="W22" s="38"/>
      <c r="X22" s="38"/>
      <c r="Y22" s="38"/>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row>
    <row r="23" spans="1:271" ht="12" customHeight="1">
      <c r="A23" s="38"/>
      <c r="B23" s="46" t="s">
        <v>84</v>
      </c>
      <c r="C23" s="47"/>
      <c r="D23" s="47"/>
      <c r="E23" s="47"/>
      <c r="F23" s="47"/>
      <c r="G23" s="38"/>
      <c r="H23" s="38"/>
      <c r="I23" s="38"/>
      <c r="J23" s="38"/>
      <c r="K23" s="38"/>
      <c r="L23" s="38"/>
      <c r="M23" s="38"/>
      <c r="N23" s="38"/>
      <c r="O23" s="38"/>
      <c r="P23" s="38"/>
      <c r="Q23" s="38"/>
      <c r="R23" s="38"/>
      <c r="S23" s="38"/>
      <c r="T23" s="38"/>
      <c r="U23" s="38"/>
      <c r="V23" s="38"/>
      <c r="W23" s="38"/>
      <c r="X23" s="38"/>
      <c r="Y23" s="38"/>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c r="IX23" s="40"/>
      <c r="IY23" s="40"/>
      <c r="IZ23" s="40"/>
      <c r="JA23" s="40"/>
      <c r="JB23" s="40"/>
      <c r="JC23" s="40"/>
      <c r="JD23" s="40"/>
      <c r="JE23" s="40"/>
      <c r="JF23" s="40"/>
      <c r="JG23" s="40"/>
      <c r="JH23" s="40"/>
      <c r="JI23" s="40"/>
      <c r="JJ23" s="40"/>
      <c r="JK23" s="40"/>
    </row>
    <row r="24" spans="1:271" ht="12" customHeight="1">
      <c r="A24" s="38"/>
      <c r="B24" s="46" t="s">
        <v>85</v>
      </c>
      <c r="C24" s="48"/>
      <c r="D24" s="48"/>
      <c r="E24" s="48"/>
      <c r="F24" s="48"/>
      <c r="G24" s="38"/>
      <c r="H24" s="38"/>
      <c r="I24" s="38"/>
      <c r="J24" s="38"/>
      <c r="K24" s="38"/>
      <c r="L24" s="38"/>
      <c r="M24" s="38"/>
      <c r="N24" s="38"/>
      <c r="O24" s="38"/>
      <c r="P24" s="38"/>
      <c r="Q24" s="38"/>
      <c r="R24" s="38"/>
      <c r="S24" s="38"/>
      <c r="T24" s="38"/>
      <c r="U24" s="38"/>
      <c r="V24" s="38"/>
      <c r="W24" s="38"/>
      <c r="X24" s="38"/>
      <c r="Y24" s="38"/>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row>
    <row r="25" spans="1:271" ht="12" customHeight="1">
      <c r="A25" s="38"/>
      <c r="B25" s="45"/>
      <c r="C25" s="45"/>
      <c r="D25" s="45"/>
      <c r="E25" s="45"/>
      <c r="F25" s="337"/>
      <c r="G25" s="38"/>
      <c r="H25" s="38"/>
      <c r="I25" s="38"/>
      <c r="J25" s="38"/>
      <c r="K25" s="38"/>
      <c r="L25" s="38"/>
      <c r="M25" s="38"/>
      <c r="N25" s="38"/>
      <c r="O25" s="38"/>
      <c r="P25" s="38"/>
      <c r="Q25" s="38"/>
      <c r="R25" s="38"/>
      <c r="S25" s="38"/>
      <c r="T25" s="38"/>
      <c r="U25" s="38"/>
      <c r="V25" s="38"/>
      <c r="W25" s="38"/>
      <c r="X25" s="38"/>
      <c r="Y25" s="38"/>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row>
    <row r="26" spans="1:271" ht="20.100000000000001" customHeight="1">
      <c r="A26" s="38"/>
      <c r="B26" s="376" t="s">
        <v>83</v>
      </c>
      <c r="C26" s="376"/>
      <c r="D26" s="376"/>
      <c r="E26" s="376"/>
      <c r="F26" s="338" t="s">
        <v>184</v>
      </c>
      <c r="G26" s="38"/>
      <c r="H26" s="38"/>
      <c r="I26" s="38"/>
      <c r="J26" s="38"/>
      <c r="K26" s="38"/>
      <c r="L26" s="38"/>
      <c r="M26" s="38"/>
      <c r="N26" s="38"/>
      <c r="O26" s="38"/>
      <c r="P26" s="38"/>
      <c r="Q26" s="38"/>
      <c r="R26" s="38"/>
      <c r="S26" s="38"/>
      <c r="T26" s="38"/>
      <c r="U26" s="38"/>
      <c r="V26" s="38"/>
      <c r="W26" s="38"/>
      <c r="X26" s="38"/>
      <c r="Y26" s="38"/>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row>
    <row r="27" spans="1:271" ht="20.100000000000001" customHeight="1">
      <c r="A27" s="38"/>
      <c r="B27" s="376"/>
      <c r="C27" s="376"/>
      <c r="D27" s="376"/>
      <c r="E27" s="376"/>
      <c r="F27" s="338" t="s">
        <v>185</v>
      </c>
      <c r="G27" s="38"/>
      <c r="H27" s="38"/>
      <c r="I27" s="38"/>
      <c r="J27" s="38"/>
      <c r="K27" s="38"/>
      <c r="L27" s="38"/>
      <c r="M27" s="38"/>
      <c r="N27" s="38"/>
      <c r="O27" s="38"/>
      <c r="P27" s="38"/>
      <c r="Q27" s="38"/>
      <c r="R27" s="38"/>
      <c r="S27" s="38"/>
      <c r="T27" s="38"/>
      <c r="U27" s="38"/>
      <c r="V27" s="38"/>
      <c r="W27" s="38"/>
      <c r="X27" s="38"/>
      <c r="Y27" s="38"/>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row>
    <row r="28" spans="1:271" ht="20.100000000000001"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row>
    <row r="29" spans="1:271" ht="20.100000000000001"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row>
    <row r="30" spans="1:271" ht="20.100000000000001"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row>
    <row r="31" spans="1:271" ht="20.100000000000001"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row>
    <row r="32" spans="1:271" ht="20.100000000000001"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c r="JD32" s="40"/>
      <c r="JE32" s="40"/>
      <c r="JF32" s="40"/>
      <c r="JG32" s="40"/>
      <c r="JH32" s="40"/>
      <c r="JI32" s="40"/>
      <c r="JJ32" s="40"/>
      <c r="JK32" s="40"/>
    </row>
    <row r="33" spans="1:271" ht="20.100000000000001"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40"/>
      <c r="IX33" s="40"/>
      <c r="IY33" s="40"/>
      <c r="IZ33" s="40"/>
      <c r="JA33" s="40"/>
      <c r="JB33" s="40"/>
      <c r="JC33" s="40"/>
      <c r="JD33" s="40"/>
      <c r="JE33" s="40"/>
      <c r="JF33" s="40"/>
      <c r="JG33" s="40"/>
      <c r="JH33" s="40"/>
      <c r="JI33" s="40"/>
      <c r="JJ33" s="40"/>
      <c r="JK33" s="40"/>
    </row>
    <row r="34" spans="1:271" ht="20.100000000000001"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row>
    <row r="35" spans="1:271" ht="20.100000000000001"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40"/>
      <c r="IX35" s="40"/>
      <c r="IY35" s="40"/>
      <c r="IZ35" s="40"/>
      <c r="JA35" s="40"/>
      <c r="JB35" s="40"/>
      <c r="JC35" s="40"/>
      <c r="JD35" s="40"/>
      <c r="JE35" s="40"/>
      <c r="JF35" s="40"/>
      <c r="JG35" s="40"/>
      <c r="JH35" s="40"/>
      <c r="JI35" s="40"/>
      <c r="JJ35" s="40"/>
      <c r="JK35" s="40"/>
    </row>
    <row r="36" spans="1:271" ht="20.100000000000001"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c r="IT36" s="40"/>
      <c r="IU36" s="40"/>
      <c r="IV36" s="40"/>
      <c r="IW36" s="40"/>
      <c r="IX36" s="40"/>
      <c r="IY36" s="40"/>
      <c r="IZ36" s="40"/>
      <c r="JA36" s="40"/>
      <c r="JB36" s="40"/>
      <c r="JC36" s="40"/>
      <c r="JD36" s="40"/>
      <c r="JE36" s="40"/>
      <c r="JF36" s="40"/>
      <c r="JG36" s="40"/>
      <c r="JH36" s="40"/>
      <c r="JI36" s="40"/>
      <c r="JJ36" s="40"/>
      <c r="JK36" s="40"/>
    </row>
    <row r="37" spans="1:271" ht="20.100000000000001"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row>
    <row r="38" spans="1:271" ht="20.100000000000001"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row>
    <row r="39" spans="1:271" ht="20.100000000000001"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row>
    <row r="40" spans="1:271" ht="20.100000000000001"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row>
    <row r="41" spans="1:271" ht="20.100000000000001"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row>
    <row r="42" spans="1:271" ht="20.100000000000001"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row>
    <row r="43" spans="1:271" ht="20.100000000000001"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row>
    <row r="44" spans="1:271" ht="20.100000000000001"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row>
    <row r="45" spans="1:271" ht="20.100000000000001"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row>
    <row r="46" spans="1:271" ht="20.100000000000001"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row>
    <row r="47" spans="1:271" ht="20.100000000000001"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row>
    <row r="48" spans="1:271" ht="20.100000000000001"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row>
    <row r="49" spans="1:219" ht="20.100000000000001"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row>
    <row r="50" spans="1:219" ht="20.100000000000001"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row>
    <row r="51" spans="1:219" ht="20.100000000000001"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row>
    <row r="52" spans="1:219" ht="20.100000000000001"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row>
    <row r="53" spans="1:219" ht="20.100000000000001"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row>
    <row r="54" spans="1:219" ht="20.100000000000001"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row>
    <row r="55" spans="1:219" ht="20.100000000000001"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row>
    <row r="56" spans="1:219" ht="20.100000000000001"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row>
    <row r="57" spans="1:219" ht="20.100000000000001"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row>
    <row r="58" spans="1:219" ht="20.100000000000001"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row>
    <row r="59" spans="1:219" ht="20.100000000000001"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row>
    <row r="60" spans="1:219" ht="20.100000000000001"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row>
    <row r="61" spans="1:219" ht="20.100000000000001"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row>
    <row r="62" spans="1:219" ht="20.100000000000001"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row>
    <row r="63" spans="1:219" ht="20.100000000000001"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row>
    <row r="64" spans="1:219" ht="20.100000000000001"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row>
    <row r="65" spans="1:219" ht="20.100000000000001"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row>
    <row r="66" spans="1:219" ht="20.100000000000001"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row>
    <row r="67" spans="1:219" ht="20.100000000000001"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row>
    <row r="68" spans="1:219" ht="20.100000000000001"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row>
    <row r="69" spans="1:219" ht="20.100000000000001"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row>
    <row r="70" spans="1:219" ht="20.100000000000001"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row>
    <row r="71" spans="1:219" ht="20.100000000000001"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row>
    <row r="72" spans="1:219" ht="20.100000000000001"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row>
    <row r="73" spans="1:219" ht="20.100000000000001"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row>
    <row r="74" spans="1:219" ht="20.100000000000001"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row>
    <row r="75" spans="1:219" ht="20.100000000000001"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row>
    <row r="76" spans="1:219" ht="20.100000000000001"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row>
    <row r="77" spans="1:219" ht="20.100000000000001"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row>
    <row r="78" spans="1:219" ht="20.100000000000001"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row>
    <row r="79" spans="1:219" ht="20.100000000000001"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row>
    <row r="80" spans="1:219" ht="20.100000000000001"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row>
    <row r="81" spans="1:219" ht="20.100000000000001"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row>
    <row r="82" spans="1:219" ht="20.100000000000001"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row>
    <row r="83" spans="1:219" ht="20.100000000000001"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row>
    <row r="84" spans="1:219" ht="20.100000000000001"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row>
    <row r="85" spans="1:219" ht="20.100000000000001"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row>
    <row r="86" spans="1:219" ht="20.100000000000001"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row>
    <row r="87" spans="1:219" ht="20.100000000000001"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row>
    <row r="88" spans="1:219" ht="20.100000000000001"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row>
    <row r="89" spans="1:219" ht="20.100000000000001"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row>
    <row r="90" spans="1:219" ht="20.100000000000001"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row>
    <row r="91" spans="1:219" ht="20.100000000000001"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row>
    <row r="92" spans="1:219" ht="20.100000000000001"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row>
    <row r="93" spans="1:219" ht="20.100000000000001"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row>
    <row r="94" spans="1:219" ht="20.100000000000001"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row>
    <row r="95" spans="1:219" ht="20.100000000000001"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row>
    <row r="96" spans="1:219" ht="20.100000000000001"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row>
    <row r="97" spans="1:205" ht="20.100000000000001"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row>
    <row r="98" spans="1:205" ht="20.100000000000001"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row>
    <row r="99" spans="1:205" ht="20.100000000000001"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row>
    <row r="100" spans="1:205" ht="20.100000000000001"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row>
    <row r="101" spans="1:205" ht="20.100000000000001"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row>
    <row r="102" spans="1:205" ht="20.100000000000001"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row>
    <row r="103" spans="1:205" ht="20.100000000000001"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row>
    <row r="104" spans="1:205" ht="20.100000000000001"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row>
    <row r="105" spans="1:205" ht="20.100000000000001"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row>
    <row r="106" spans="1:205" ht="20.100000000000001"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row>
    <row r="107" spans="1:205" ht="20.100000000000001"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row>
    <row r="108" spans="1:205" ht="20.100000000000001"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row>
    <row r="109" spans="1:205" ht="20.100000000000001"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row>
    <row r="110" spans="1:205" ht="20.100000000000001"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row>
    <row r="111" spans="1:205" ht="20.100000000000001"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row>
    <row r="112" spans="1:205" ht="20.100000000000001"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row>
    <row r="113" spans="1:205" ht="20.100000000000001"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row>
    <row r="114" spans="1:205" ht="20.100000000000001"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row>
    <row r="115" spans="1:205" ht="20.100000000000001"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row>
    <row r="116" spans="1:205" ht="20.100000000000001"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row>
    <row r="117" spans="1:205" ht="20.100000000000001"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row>
    <row r="118" spans="1:205" ht="20.100000000000001"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row>
    <row r="119" spans="1:205" ht="20.100000000000001"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row>
    <row r="120" spans="1:205" ht="20.100000000000001"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row>
    <row r="121" spans="1:205" ht="20.100000000000001"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row>
    <row r="122" spans="1:205" ht="20.100000000000001"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row>
    <row r="123" spans="1:205" ht="20.100000000000001"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row>
    <row r="124" spans="1:205" ht="20.100000000000001"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row>
    <row r="125" spans="1:205" ht="20.100000000000001"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row>
    <row r="126" spans="1:205" ht="20.100000000000001"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row>
    <row r="127" spans="1:205" ht="20.100000000000001"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row>
    <row r="128" spans="1:205" ht="20.100000000000001"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row>
    <row r="129" spans="1:205" ht="20.100000000000001"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row>
    <row r="130" spans="1:205" ht="20.100000000000001"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row>
    <row r="131" spans="1:205" ht="20.100000000000001" customHeight="1">
      <c r="G131" s="38"/>
      <c r="H131" s="38"/>
      <c r="I131" s="38"/>
      <c r="J131" s="38"/>
      <c r="K131" s="38"/>
      <c r="L131" s="38"/>
      <c r="M131" s="38"/>
      <c r="N131" s="38"/>
      <c r="O131" s="38"/>
      <c r="P131" s="38"/>
      <c r="Q131" s="38"/>
      <c r="R131" s="38"/>
      <c r="S131" s="38"/>
      <c r="T131" s="38"/>
      <c r="U131" s="38"/>
      <c r="V131" s="38"/>
      <c r="W131" s="38"/>
      <c r="X131" s="38"/>
      <c r="Y131" s="38"/>
      <c r="Z131" s="38"/>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row>
    <row r="132" spans="1:205" ht="20.100000000000001" customHeight="1">
      <c r="G132" s="38"/>
      <c r="H132" s="38"/>
      <c r="I132" s="38"/>
      <c r="J132" s="38"/>
      <c r="K132" s="38"/>
      <c r="L132" s="38"/>
      <c r="M132" s="38"/>
      <c r="N132" s="38"/>
      <c r="O132" s="38"/>
      <c r="P132" s="38"/>
      <c r="Q132" s="38"/>
      <c r="R132" s="38"/>
      <c r="S132" s="38"/>
      <c r="T132" s="38"/>
      <c r="U132" s="38"/>
      <c r="V132" s="38"/>
      <c r="W132" s="38"/>
      <c r="X132" s="38"/>
      <c r="Y132" s="38"/>
      <c r="Z132" s="38"/>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row>
    <row r="133" spans="1:205" ht="20.100000000000001" customHeight="1">
      <c r="G133" s="38"/>
      <c r="H133" s="38"/>
      <c r="I133" s="38"/>
      <c r="J133" s="38"/>
      <c r="K133" s="38"/>
      <c r="L133" s="38"/>
      <c r="M133" s="38"/>
      <c r="N133" s="38"/>
      <c r="O133" s="38"/>
      <c r="P133" s="38"/>
      <c r="Q133" s="38"/>
      <c r="R133" s="38"/>
      <c r="S133" s="38"/>
      <c r="T133" s="38"/>
      <c r="U133" s="38"/>
      <c r="V133" s="38"/>
      <c r="W133" s="38"/>
      <c r="X133" s="38"/>
      <c r="Y133" s="38"/>
      <c r="Z133" s="38"/>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row>
    <row r="134" spans="1:205" ht="20.100000000000001" customHeight="1">
      <c r="G134" s="38"/>
      <c r="H134" s="38"/>
      <c r="I134" s="38"/>
      <c r="J134" s="38"/>
      <c r="K134" s="38"/>
      <c r="L134" s="38"/>
      <c r="M134" s="38"/>
      <c r="N134" s="38"/>
      <c r="O134" s="38"/>
      <c r="P134" s="38"/>
      <c r="Q134" s="38"/>
      <c r="R134" s="38"/>
      <c r="S134" s="38"/>
      <c r="T134" s="38"/>
      <c r="U134" s="38"/>
      <c r="V134" s="38"/>
      <c r="W134" s="38"/>
      <c r="X134" s="38"/>
      <c r="Y134" s="38"/>
      <c r="Z134" s="38"/>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row>
    <row r="135" spans="1:205" ht="20.100000000000001" customHeight="1">
      <c r="G135" s="38"/>
      <c r="H135" s="38"/>
      <c r="I135" s="38"/>
      <c r="J135" s="38"/>
      <c r="K135" s="38"/>
      <c r="L135" s="38"/>
      <c r="M135" s="38"/>
      <c r="N135" s="38"/>
      <c r="O135" s="38"/>
      <c r="P135" s="38"/>
      <c r="Q135" s="38"/>
      <c r="R135" s="38"/>
      <c r="S135" s="38"/>
      <c r="T135" s="38"/>
      <c r="U135" s="38"/>
      <c r="V135" s="38"/>
      <c r="W135" s="38"/>
      <c r="X135" s="38"/>
      <c r="Y135" s="38"/>
      <c r="Z135" s="38"/>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row>
    <row r="136" spans="1:205" ht="20.100000000000001" customHeight="1">
      <c r="G136" s="38"/>
      <c r="H136" s="38"/>
      <c r="I136" s="38"/>
      <c r="J136" s="38"/>
      <c r="K136" s="38"/>
      <c r="L136" s="38"/>
      <c r="M136" s="38"/>
      <c r="N136" s="38"/>
      <c r="O136" s="38"/>
      <c r="P136" s="38"/>
      <c r="Q136" s="38"/>
      <c r="R136" s="38"/>
      <c r="S136" s="38"/>
      <c r="T136" s="38"/>
      <c r="U136" s="38"/>
      <c r="V136" s="38"/>
      <c r="W136" s="38"/>
      <c r="X136" s="38"/>
      <c r="Y136" s="38"/>
      <c r="Z136" s="38"/>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row>
    <row r="137" spans="1:205" ht="20.100000000000001" customHeight="1">
      <c r="G137" s="38"/>
      <c r="H137" s="38"/>
      <c r="I137" s="38"/>
      <c r="J137" s="38"/>
      <c r="K137" s="38"/>
      <c r="L137" s="38"/>
      <c r="M137" s="38"/>
      <c r="N137" s="38"/>
      <c r="O137" s="38"/>
      <c r="P137" s="38"/>
      <c r="Q137" s="38"/>
      <c r="R137" s="38"/>
      <c r="S137" s="38"/>
      <c r="T137" s="38"/>
      <c r="U137" s="38"/>
      <c r="V137" s="38"/>
      <c r="W137" s="38"/>
      <c r="X137" s="38"/>
      <c r="Y137" s="38"/>
      <c r="Z137" s="38"/>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row>
    <row r="138" spans="1:205" ht="20.100000000000001" customHeight="1">
      <c r="G138" s="38"/>
      <c r="H138" s="38"/>
      <c r="I138" s="38"/>
      <c r="J138" s="38"/>
      <c r="K138" s="38"/>
      <c r="L138" s="38"/>
      <c r="M138" s="38"/>
      <c r="N138" s="38"/>
      <c r="O138" s="38"/>
      <c r="P138" s="38"/>
      <c r="Q138" s="38"/>
      <c r="R138" s="38"/>
      <c r="S138" s="38"/>
      <c r="T138" s="38"/>
      <c r="U138" s="38"/>
      <c r="V138" s="38"/>
      <c r="W138" s="38"/>
      <c r="X138" s="38"/>
      <c r="Y138" s="38"/>
      <c r="Z138" s="38"/>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row>
    <row r="139" spans="1:205" ht="20.100000000000001" customHeight="1">
      <c r="G139" s="38"/>
      <c r="H139" s="38"/>
      <c r="I139" s="38"/>
      <c r="J139" s="38"/>
      <c r="K139" s="38"/>
      <c r="L139" s="38"/>
      <c r="M139" s="38"/>
      <c r="N139" s="38"/>
      <c r="O139" s="38"/>
      <c r="P139" s="38"/>
      <c r="Q139" s="38"/>
      <c r="R139" s="38"/>
      <c r="S139" s="38"/>
      <c r="T139" s="38"/>
      <c r="U139" s="38"/>
      <c r="V139" s="38"/>
      <c r="W139" s="38"/>
      <c r="X139" s="38"/>
      <c r="Y139" s="38"/>
      <c r="Z139" s="38"/>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row>
    <row r="140" spans="1:205" ht="20.100000000000001" customHeight="1">
      <c r="G140" s="38"/>
      <c r="H140" s="38"/>
      <c r="I140" s="38"/>
      <c r="J140" s="38"/>
      <c r="K140" s="38"/>
      <c r="L140" s="38"/>
      <c r="M140" s="38"/>
      <c r="N140" s="38"/>
      <c r="O140" s="38"/>
      <c r="P140" s="38"/>
      <c r="Q140" s="38"/>
      <c r="R140" s="38"/>
      <c r="S140" s="38"/>
      <c r="T140" s="38"/>
      <c r="U140" s="38"/>
      <c r="V140" s="38"/>
      <c r="W140" s="38"/>
      <c r="X140" s="38"/>
      <c r="Y140" s="38"/>
      <c r="Z140" s="38"/>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row>
    <row r="141" spans="1:205" ht="20.100000000000001" customHeight="1">
      <c r="G141" s="38"/>
      <c r="H141" s="38"/>
      <c r="I141" s="38"/>
      <c r="J141" s="38"/>
      <c r="K141" s="38"/>
      <c r="L141" s="38"/>
      <c r="M141" s="38"/>
      <c r="N141" s="38"/>
      <c r="O141" s="38"/>
      <c r="P141" s="38"/>
      <c r="Q141" s="38"/>
      <c r="R141" s="38"/>
      <c r="S141" s="38"/>
      <c r="T141" s="38"/>
      <c r="U141" s="38"/>
      <c r="V141" s="38"/>
      <c r="W141" s="38"/>
      <c r="X141" s="38"/>
      <c r="Y141" s="38"/>
      <c r="Z141" s="38"/>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row>
    <row r="142" spans="1:205" ht="20.100000000000001" customHeight="1">
      <c r="G142" s="38"/>
      <c r="H142" s="38"/>
      <c r="I142" s="38"/>
      <c r="J142" s="38"/>
      <c r="K142" s="38"/>
      <c r="L142" s="38"/>
      <c r="M142" s="38"/>
      <c r="N142" s="38"/>
      <c r="O142" s="38"/>
      <c r="P142" s="38"/>
      <c r="Q142" s="38"/>
      <c r="R142" s="38"/>
      <c r="S142" s="38"/>
      <c r="T142" s="38"/>
      <c r="U142" s="38"/>
      <c r="V142" s="38"/>
      <c r="W142" s="38"/>
      <c r="X142" s="38"/>
      <c r="Y142" s="38"/>
      <c r="Z142" s="38"/>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row>
    <row r="143" spans="1:205" ht="20.100000000000001" customHeight="1">
      <c r="G143" s="38"/>
      <c r="H143" s="38"/>
      <c r="I143" s="38"/>
      <c r="J143" s="38"/>
      <c r="K143" s="38"/>
      <c r="L143" s="38"/>
      <c r="M143" s="38"/>
      <c r="N143" s="38"/>
      <c r="O143" s="38"/>
      <c r="P143" s="38"/>
      <c r="Q143" s="38"/>
      <c r="R143" s="38"/>
      <c r="S143" s="38"/>
      <c r="T143" s="38"/>
      <c r="U143" s="38"/>
      <c r="V143" s="38"/>
      <c r="W143" s="38"/>
      <c r="X143" s="38"/>
      <c r="Y143" s="38"/>
      <c r="Z143" s="38"/>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row>
    <row r="144" spans="1:205" ht="20.100000000000001" customHeight="1">
      <c r="G144" s="38"/>
      <c r="H144" s="38"/>
      <c r="I144" s="38"/>
      <c r="J144" s="38"/>
      <c r="K144" s="38"/>
      <c r="L144" s="38"/>
      <c r="M144" s="38"/>
      <c r="N144" s="38"/>
      <c r="O144" s="38"/>
      <c r="P144" s="38"/>
      <c r="Q144" s="38"/>
      <c r="R144" s="38"/>
      <c r="S144" s="38"/>
      <c r="T144" s="38"/>
      <c r="U144" s="38"/>
      <c r="V144" s="38"/>
      <c r="W144" s="38"/>
      <c r="X144" s="38"/>
      <c r="Y144" s="38"/>
      <c r="Z144" s="38"/>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row>
    <row r="145" spans="7:205" ht="20.100000000000001" customHeight="1">
      <c r="G145" s="38"/>
      <c r="H145" s="38"/>
      <c r="I145" s="38"/>
      <c r="J145" s="38"/>
      <c r="K145" s="38"/>
      <c r="L145" s="38"/>
      <c r="M145" s="38"/>
      <c r="N145" s="38"/>
      <c r="O145" s="38"/>
      <c r="P145" s="38"/>
      <c r="Q145" s="38"/>
      <c r="R145" s="38"/>
      <c r="S145" s="38"/>
      <c r="T145" s="38"/>
      <c r="U145" s="38"/>
      <c r="V145" s="38"/>
      <c r="W145" s="38"/>
      <c r="X145" s="38"/>
      <c r="Y145" s="38"/>
      <c r="Z145" s="38"/>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row>
    <row r="146" spans="7:205" ht="20.100000000000001" customHeight="1">
      <c r="G146" s="38"/>
      <c r="H146" s="38"/>
      <c r="I146" s="38"/>
      <c r="J146" s="38"/>
      <c r="K146" s="38"/>
      <c r="L146" s="38"/>
      <c r="M146" s="38"/>
      <c r="N146" s="38"/>
      <c r="O146" s="38"/>
      <c r="P146" s="38"/>
      <c r="Q146" s="38"/>
      <c r="R146" s="38"/>
      <c r="S146" s="38"/>
      <c r="T146" s="38"/>
      <c r="U146" s="38"/>
      <c r="V146" s="38"/>
      <c r="W146" s="38"/>
      <c r="X146" s="38"/>
      <c r="Y146" s="38"/>
      <c r="Z146" s="38"/>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row>
    <row r="147" spans="7:205" ht="20.100000000000001" customHeight="1">
      <c r="G147" s="38"/>
      <c r="H147" s="38"/>
      <c r="I147" s="38"/>
      <c r="J147" s="38"/>
      <c r="K147" s="38"/>
      <c r="L147" s="38"/>
      <c r="M147" s="38"/>
      <c r="N147" s="38"/>
      <c r="O147" s="38"/>
      <c r="P147" s="38"/>
      <c r="Q147" s="38"/>
      <c r="R147" s="38"/>
      <c r="S147" s="38"/>
      <c r="T147" s="38"/>
      <c r="U147" s="38"/>
      <c r="V147" s="38"/>
      <c r="W147" s="38"/>
      <c r="X147" s="38"/>
      <c r="Y147" s="38"/>
      <c r="Z147" s="38"/>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row>
    <row r="148" spans="7:205" ht="20.100000000000001" customHeight="1">
      <c r="G148" s="38"/>
      <c r="H148" s="38"/>
      <c r="I148" s="38"/>
      <c r="J148" s="38"/>
      <c r="K148" s="38"/>
      <c r="L148" s="38"/>
      <c r="M148" s="38"/>
      <c r="N148" s="38"/>
      <c r="O148" s="38"/>
      <c r="P148" s="38"/>
      <c r="Q148" s="38"/>
      <c r="R148" s="38"/>
      <c r="S148" s="38"/>
      <c r="T148" s="38"/>
      <c r="U148" s="38"/>
      <c r="V148" s="38"/>
      <c r="W148" s="38"/>
      <c r="X148" s="38"/>
      <c r="Y148" s="38"/>
      <c r="Z148" s="38"/>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row>
    <row r="149" spans="7:205" ht="20.100000000000001" customHeight="1">
      <c r="G149" s="38"/>
      <c r="H149" s="38"/>
      <c r="I149" s="38"/>
      <c r="J149" s="38"/>
      <c r="K149" s="38"/>
      <c r="L149" s="38"/>
      <c r="M149" s="38"/>
      <c r="N149" s="38"/>
      <c r="O149" s="38"/>
      <c r="P149" s="38"/>
      <c r="Q149" s="38"/>
      <c r="R149" s="38"/>
      <c r="S149" s="38"/>
      <c r="T149" s="38"/>
      <c r="U149" s="38"/>
      <c r="V149" s="38"/>
      <c r="W149" s="38"/>
      <c r="X149" s="38"/>
      <c r="Y149" s="38"/>
      <c r="Z149" s="38"/>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row>
    <row r="150" spans="7:205" ht="20.100000000000001" customHeight="1">
      <c r="G150" s="38"/>
      <c r="H150" s="38"/>
      <c r="I150" s="38"/>
      <c r="J150" s="38"/>
      <c r="K150" s="38"/>
      <c r="L150" s="38"/>
      <c r="M150" s="38"/>
      <c r="N150" s="38"/>
      <c r="O150" s="38"/>
      <c r="P150" s="38"/>
      <c r="Q150" s="38"/>
      <c r="R150" s="38"/>
      <c r="S150" s="38"/>
      <c r="T150" s="38"/>
      <c r="U150" s="38"/>
      <c r="V150" s="38"/>
      <c r="W150" s="38"/>
      <c r="X150" s="38"/>
      <c r="Y150" s="38"/>
      <c r="Z150" s="38"/>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row>
    <row r="151" spans="7:205" ht="20.100000000000001" customHeight="1">
      <c r="G151" s="38"/>
      <c r="H151" s="38"/>
      <c r="I151" s="38"/>
      <c r="J151" s="38"/>
      <c r="K151" s="38"/>
      <c r="L151" s="38"/>
      <c r="M151" s="38"/>
      <c r="N151" s="38"/>
      <c r="O151" s="38"/>
      <c r="P151" s="38"/>
      <c r="Q151" s="38"/>
      <c r="R151" s="38"/>
      <c r="S151" s="38"/>
      <c r="T151" s="38"/>
      <c r="U151" s="38"/>
      <c r="V151" s="38"/>
      <c r="W151" s="38"/>
      <c r="X151" s="38"/>
      <c r="Y151" s="38"/>
      <c r="Z151" s="38"/>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row>
    <row r="152" spans="7:205" ht="20.100000000000001" customHeight="1">
      <c r="G152" s="38"/>
      <c r="H152" s="38"/>
      <c r="I152" s="38"/>
      <c r="J152" s="38"/>
      <c r="K152" s="38"/>
      <c r="L152" s="38"/>
      <c r="M152" s="38"/>
      <c r="N152" s="38"/>
      <c r="O152" s="38"/>
      <c r="P152" s="38"/>
      <c r="Q152" s="38"/>
      <c r="R152" s="38"/>
      <c r="S152" s="38"/>
      <c r="T152" s="38"/>
      <c r="U152" s="38"/>
      <c r="V152" s="38"/>
      <c r="W152" s="38"/>
      <c r="X152" s="38"/>
      <c r="Y152" s="38"/>
      <c r="Z152" s="38"/>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row>
    <row r="153" spans="7:205" ht="20.100000000000001" customHeight="1">
      <c r="G153" s="38"/>
      <c r="H153" s="38"/>
      <c r="I153" s="38"/>
      <c r="J153" s="38"/>
      <c r="K153" s="38"/>
      <c r="L153" s="38"/>
      <c r="M153" s="38"/>
      <c r="N153" s="38"/>
      <c r="O153" s="38"/>
      <c r="P153" s="38"/>
      <c r="Q153" s="38"/>
      <c r="R153" s="38"/>
      <c r="S153" s="38"/>
      <c r="T153" s="38"/>
      <c r="U153" s="38"/>
      <c r="V153" s="38"/>
      <c r="W153" s="38"/>
      <c r="X153" s="38"/>
      <c r="Y153" s="38"/>
      <c r="Z153" s="38"/>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row>
    <row r="154" spans="7:205" ht="20.100000000000001" customHeight="1">
      <c r="G154" s="38"/>
      <c r="H154" s="38"/>
      <c r="I154" s="38"/>
      <c r="J154" s="38"/>
      <c r="K154" s="38"/>
      <c r="L154" s="38"/>
      <c r="M154" s="38"/>
      <c r="N154" s="38"/>
      <c r="O154" s="38"/>
      <c r="P154" s="38"/>
      <c r="Q154" s="38"/>
      <c r="R154" s="38"/>
      <c r="S154" s="38"/>
      <c r="T154" s="38"/>
      <c r="U154" s="38"/>
      <c r="V154" s="38"/>
      <c r="W154" s="38"/>
      <c r="X154" s="38"/>
      <c r="Y154" s="38"/>
      <c r="Z154" s="38"/>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row>
    <row r="155" spans="7:205" ht="20.100000000000001" customHeight="1">
      <c r="G155" s="38"/>
      <c r="H155" s="38"/>
      <c r="I155" s="38"/>
      <c r="J155" s="38"/>
      <c r="K155" s="38"/>
      <c r="L155" s="38"/>
      <c r="M155" s="38"/>
      <c r="N155" s="38"/>
      <c r="O155" s="38"/>
      <c r="P155" s="38"/>
      <c r="Q155" s="38"/>
      <c r="R155" s="38"/>
      <c r="S155" s="38"/>
      <c r="T155" s="38"/>
      <c r="U155" s="38"/>
      <c r="V155" s="38"/>
      <c r="W155" s="38"/>
      <c r="X155" s="38"/>
      <c r="Y155" s="38"/>
      <c r="Z155" s="38"/>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row>
    <row r="156" spans="7:205" ht="20.100000000000001" customHeight="1">
      <c r="G156" s="38"/>
      <c r="H156" s="38"/>
      <c r="I156" s="38"/>
      <c r="J156" s="38"/>
      <c r="K156" s="38"/>
      <c r="L156" s="38"/>
      <c r="M156" s="38"/>
      <c r="N156" s="38"/>
      <c r="O156" s="38"/>
      <c r="P156" s="38"/>
      <c r="Q156" s="38"/>
      <c r="R156" s="38"/>
      <c r="S156" s="38"/>
      <c r="T156" s="38"/>
      <c r="U156" s="38"/>
      <c r="V156" s="38"/>
      <c r="W156" s="38"/>
      <c r="X156" s="38"/>
      <c r="Y156" s="38"/>
      <c r="Z156" s="38"/>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row>
    <row r="157" spans="7:205" ht="20.100000000000001" customHeight="1">
      <c r="G157" s="38"/>
      <c r="H157" s="38"/>
      <c r="I157" s="38"/>
      <c r="J157" s="38"/>
      <c r="K157" s="38"/>
      <c r="L157" s="38"/>
      <c r="M157" s="38"/>
      <c r="N157" s="38"/>
      <c r="O157" s="38"/>
      <c r="P157" s="38"/>
      <c r="Q157" s="38"/>
      <c r="R157" s="38"/>
      <c r="S157" s="38"/>
      <c r="T157" s="38"/>
      <c r="U157" s="38"/>
      <c r="V157" s="38"/>
      <c r="W157" s="38"/>
      <c r="X157" s="38"/>
      <c r="Y157" s="38"/>
      <c r="Z157" s="38"/>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row>
    <row r="158" spans="7:205" ht="20.100000000000001" customHeight="1">
      <c r="G158" s="38"/>
      <c r="H158" s="38"/>
      <c r="I158" s="38"/>
      <c r="J158" s="38"/>
      <c r="K158" s="38"/>
      <c r="L158" s="38"/>
      <c r="M158" s="38"/>
      <c r="N158" s="38"/>
      <c r="O158" s="38"/>
      <c r="P158" s="38"/>
      <c r="Q158" s="38"/>
      <c r="R158" s="38"/>
      <c r="S158" s="38"/>
      <c r="T158" s="38"/>
      <c r="U158" s="38"/>
      <c r="V158" s="38"/>
      <c r="W158" s="38"/>
      <c r="X158" s="38"/>
      <c r="Y158" s="38"/>
      <c r="Z158" s="38"/>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row>
    <row r="159" spans="7:205" ht="20.100000000000001" customHeight="1">
      <c r="G159" s="38"/>
      <c r="H159" s="38"/>
      <c r="I159" s="38"/>
      <c r="J159" s="38"/>
      <c r="K159" s="38"/>
      <c r="L159" s="38"/>
      <c r="M159" s="38"/>
      <c r="N159" s="38"/>
      <c r="O159" s="38"/>
      <c r="P159" s="38"/>
      <c r="Q159" s="38"/>
      <c r="R159" s="38"/>
      <c r="S159" s="38"/>
      <c r="T159" s="38"/>
      <c r="U159" s="38"/>
      <c r="V159" s="38"/>
      <c r="W159" s="38"/>
      <c r="X159" s="38"/>
      <c r="Y159" s="38"/>
      <c r="Z159" s="38"/>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row>
    <row r="160" spans="7:205" ht="20.100000000000001" customHeight="1">
      <c r="G160" s="38"/>
      <c r="H160" s="38"/>
      <c r="I160" s="38"/>
      <c r="J160" s="38"/>
      <c r="K160" s="38"/>
      <c r="L160" s="38"/>
      <c r="M160" s="38"/>
      <c r="N160" s="38"/>
      <c r="O160" s="38"/>
      <c r="P160" s="38"/>
      <c r="Q160" s="38"/>
      <c r="R160" s="38"/>
      <c r="S160" s="38"/>
      <c r="T160" s="38"/>
      <c r="U160" s="38"/>
      <c r="V160" s="38"/>
      <c r="W160" s="38"/>
      <c r="X160" s="38"/>
      <c r="Y160" s="38"/>
      <c r="Z160" s="38"/>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row>
    <row r="161" spans="7:205" ht="20.100000000000001" customHeight="1">
      <c r="G161" s="38"/>
      <c r="H161" s="38"/>
      <c r="I161" s="38"/>
      <c r="J161" s="38"/>
      <c r="K161" s="38"/>
      <c r="L161" s="38"/>
      <c r="M161" s="38"/>
      <c r="N161" s="38"/>
      <c r="O161" s="38"/>
      <c r="P161" s="38"/>
      <c r="Q161" s="38"/>
      <c r="R161" s="38"/>
      <c r="S161" s="38"/>
      <c r="T161" s="38"/>
      <c r="U161" s="38"/>
      <c r="V161" s="38"/>
      <c r="W161" s="38"/>
      <c r="X161" s="38"/>
      <c r="Y161" s="38"/>
      <c r="Z161" s="38"/>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row>
    <row r="162" spans="7:205" ht="20.100000000000001" customHeight="1">
      <c r="G162" s="38"/>
      <c r="H162" s="38"/>
      <c r="I162" s="38"/>
      <c r="J162" s="38"/>
      <c r="K162" s="38"/>
      <c r="L162" s="38"/>
      <c r="M162" s="38"/>
      <c r="N162" s="38"/>
      <c r="O162" s="38"/>
      <c r="P162" s="38"/>
      <c r="Q162" s="38"/>
      <c r="R162" s="38"/>
      <c r="S162" s="38"/>
      <c r="T162" s="38"/>
      <c r="U162" s="38"/>
      <c r="V162" s="38"/>
      <c r="W162" s="38"/>
      <c r="X162" s="38"/>
      <c r="Y162" s="38"/>
      <c r="Z162" s="38"/>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row>
    <row r="163" spans="7:205" ht="20.100000000000001" customHeight="1">
      <c r="G163" s="38"/>
      <c r="H163" s="38"/>
      <c r="I163" s="38"/>
      <c r="J163" s="38"/>
      <c r="K163" s="38"/>
      <c r="L163" s="38"/>
      <c r="M163" s="38"/>
      <c r="N163" s="38"/>
      <c r="O163" s="38"/>
      <c r="P163" s="38"/>
      <c r="Q163" s="38"/>
      <c r="R163" s="38"/>
      <c r="S163" s="38"/>
      <c r="T163" s="38"/>
      <c r="U163" s="38"/>
      <c r="V163" s="38"/>
      <c r="W163" s="38"/>
      <c r="X163" s="38"/>
      <c r="Y163" s="38"/>
      <c r="Z163" s="38"/>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row>
    <row r="164" spans="7:205" ht="20.100000000000001" customHeight="1">
      <c r="G164" s="38"/>
      <c r="H164" s="38"/>
      <c r="I164" s="38"/>
      <c r="J164" s="38"/>
      <c r="K164" s="38"/>
      <c r="L164" s="38"/>
      <c r="M164" s="38"/>
      <c r="N164" s="38"/>
      <c r="O164" s="38"/>
      <c r="P164" s="38"/>
      <c r="Q164" s="38"/>
      <c r="R164" s="38"/>
      <c r="S164" s="38"/>
      <c r="T164" s="38"/>
      <c r="U164" s="38"/>
      <c r="V164" s="38"/>
      <c r="W164" s="38"/>
      <c r="X164" s="38"/>
      <c r="Y164" s="38"/>
      <c r="Z164" s="38"/>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row>
    <row r="165" spans="7:205" ht="20.100000000000001" customHeight="1">
      <c r="G165" s="38"/>
      <c r="H165" s="38"/>
      <c r="I165" s="38"/>
      <c r="J165" s="38"/>
      <c r="K165" s="38"/>
      <c r="L165" s="38"/>
      <c r="M165" s="38"/>
      <c r="N165" s="38"/>
      <c r="O165" s="38"/>
      <c r="P165" s="38"/>
      <c r="Q165" s="38"/>
      <c r="R165" s="38"/>
      <c r="S165" s="38"/>
      <c r="T165" s="38"/>
      <c r="U165" s="38"/>
      <c r="V165" s="38"/>
      <c r="W165" s="38"/>
      <c r="X165" s="38"/>
      <c r="Y165" s="38"/>
      <c r="Z165" s="38"/>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row>
    <row r="166" spans="7:205" ht="20.100000000000001" customHeight="1">
      <c r="G166" s="38"/>
      <c r="H166" s="38"/>
      <c r="I166" s="38"/>
      <c r="J166" s="38"/>
      <c r="K166" s="38"/>
      <c r="L166" s="38"/>
      <c r="M166" s="38"/>
      <c r="N166" s="38"/>
      <c r="O166" s="38"/>
      <c r="P166" s="38"/>
      <c r="Q166" s="38"/>
      <c r="R166" s="38"/>
      <c r="S166" s="38"/>
      <c r="T166" s="38"/>
      <c r="U166" s="38"/>
      <c r="V166" s="38"/>
      <c r="W166" s="38"/>
      <c r="X166" s="38"/>
      <c r="Y166" s="38"/>
      <c r="Z166" s="38"/>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row>
    <row r="167" spans="7:205" ht="20.100000000000001" customHeight="1">
      <c r="G167" s="38"/>
      <c r="H167" s="38"/>
      <c r="I167" s="38"/>
      <c r="J167" s="38"/>
      <c r="K167" s="38"/>
      <c r="L167" s="38"/>
      <c r="M167" s="38"/>
      <c r="N167" s="38"/>
      <c r="O167" s="38"/>
      <c r="P167" s="38"/>
      <c r="Q167" s="38"/>
      <c r="R167" s="38"/>
      <c r="S167" s="38"/>
      <c r="T167" s="38"/>
      <c r="U167" s="38"/>
      <c r="V167" s="38"/>
      <c r="W167" s="38"/>
      <c r="X167" s="38"/>
      <c r="Y167" s="38"/>
      <c r="Z167" s="38"/>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row>
    <row r="168" spans="7:205" ht="20.100000000000001" customHeight="1">
      <c r="G168" s="38"/>
      <c r="H168" s="38"/>
      <c r="I168" s="38"/>
      <c r="J168" s="38"/>
      <c r="K168" s="38"/>
      <c r="L168" s="38"/>
      <c r="M168" s="38"/>
      <c r="N168" s="38"/>
      <c r="O168" s="38"/>
      <c r="P168" s="38"/>
      <c r="Q168" s="38"/>
      <c r="R168" s="38"/>
      <c r="S168" s="38"/>
      <c r="T168" s="38"/>
      <c r="U168" s="38"/>
      <c r="V168" s="38"/>
      <c r="W168" s="38"/>
      <c r="X168" s="38"/>
      <c r="Y168" s="38"/>
      <c r="Z168" s="38"/>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row>
    <row r="169" spans="7:205" ht="20.100000000000001" customHeight="1">
      <c r="G169" s="38"/>
      <c r="H169" s="38"/>
      <c r="I169" s="38"/>
      <c r="J169" s="38"/>
      <c r="K169" s="38"/>
      <c r="L169" s="38"/>
      <c r="M169" s="38"/>
      <c r="N169" s="38"/>
      <c r="O169" s="38"/>
      <c r="P169" s="38"/>
      <c r="Q169" s="38"/>
      <c r="R169" s="38"/>
      <c r="S169" s="38"/>
      <c r="T169" s="38"/>
      <c r="U169" s="38"/>
      <c r="V169" s="38"/>
      <c r="W169" s="38"/>
      <c r="X169" s="38"/>
      <c r="Y169" s="38"/>
      <c r="Z169" s="38"/>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row>
    <row r="170" spans="7:205" ht="20.100000000000001" customHeight="1">
      <c r="G170" s="38"/>
      <c r="H170" s="38"/>
      <c r="I170" s="38"/>
      <c r="J170" s="38"/>
      <c r="K170" s="38"/>
      <c r="L170" s="38"/>
      <c r="M170" s="38"/>
      <c r="N170" s="38"/>
      <c r="O170" s="38"/>
      <c r="P170" s="38"/>
      <c r="Q170" s="38"/>
      <c r="R170" s="38"/>
      <c r="S170" s="38"/>
      <c r="T170" s="38"/>
      <c r="U170" s="38"/>
      <c r="V170" s="38"/>
      <c r="W170" s="38"/>
      <c r="X170" s="38"/>
      <c r="Y170" s="38"/>
      <c r="Z170" s="38"/>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row>
    <row r="171" spans="7:205" ht="20.100000000000001" customHeight="1">
      <c r="G171" s="38"/>
      <c r="H171" s="38"/>
      <c r="I171" s="38"/>
      <c r="J171" s="38"/>
      <c r="K171" s="38"/>
      <c r="L171" s="38"/>
      <c r="M171" s="38"/>
      <c r="N171" s="38"/>
      <c r="O171" s="38"/>
      <c r="P171" s="38"/>
      <c r="Q171" s="38"/>
      <c r="R171" s="38"/>
      <c r="S171" s="38"/>
      <c r="T171" s="38"/>
      <c r="U171" s="38"/>
      <c r="V171" s="38"/>
      <c r="W171" s="38"/>
      <c r="X171" s="38"/>
      <c r="Y171" s="38"/>
      <c r="Z171" s="38"/>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row>
    <row r="172" spans="7:205" ht="20.100000000000001" customHeight="1">
      <c r="G172" s="38"/>
      <c r="H172" s="38"/>
      <c r="I172" s="38"/>
      <c r="J172" s="38"/>
      <c r="K172" s="38"/>
      <c r="L172" s="38"/>
      <c r="M172" s="38"/>
      <c r="N172" s="38"/>
      <c r="O172" s="38"/>
      <c r="P172" s="38"/>
      <c r="Q172" s="38"/>
      <c r="R172" s="38"/>
      <c r="S172" s="38"/>
      <c r="T172" s="38"/>
      <c r="U172" s="38"/>
      <c r="V172" s="38"/>
      <c r="W172" s="38"/>
      <c r="X172" s="38"/>
      <c r="Y172" s="38"/>
      <c r="Z172" s="38"/>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row>
    <row r="173" spans="7:205" ht="20.100000000000001" customHeight="1">
      <c r="G173" s="38"/>
      <c r="H173" s="38"/>
      <c r="I173" s="38"/>
      <c r="J173" s="38"/>
      <c r="K173" s="38"/>
      <c r="L173" s="38"/>
      <c r="M173" s="38"/>
      <c r="N173" s="38"/>
      <c r="O173" s="38"/>
      <c r="P173" s="38"/>
      <c r="Q173" s="38"/>
      <c r="R173" s="38"/>
      <c r="S173" s="38"/>
      <c r="T173" s="38"/>
      <c r="U173" s="38"/>
      <c r="V173" s="38"/>
      <c r="W173" s="38"/>
      <c r="X173" s="38"/>
      <c r="Y173" s="38"/>
      <c r="Z173" s="38"/>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row>
    <row r="174" spans="7:205" ht="20.100000000000001" customHeight="1">
      <c r="G174" s="38"/>
      <c r="H174" s="38"/>
      <c r="I174" s="38"/>
      <c r="J174" s="38"/>
      <c r="K174" s="38"/>
      <c r="L174" s="38"/>
      <c r="M174" s="38"/>
      <c r="N174" s="38"/>
      <c r="O174" s="38"/>
      <c r="P174" s="38"/>
      <c r="Q174" s="38"/>
      <c r="R174" s="38"/>
      <c r="S174" s="38"/>
      <c r="T174" s="38"/>
      <c r="U174" s="38"/>
      <c r="V174" s="38"/>
      <c r="W174" s="38"/>
      <c r="X174" s="38"/>
      <c r="Y174" s="38"/>
      <c r="Z174" s="38"/>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row>
    <row r="175" spans="7:205" ht="20.100000000000001" customHeight="1">
      <c r="G175" s="38"/>
      <c r="H175" s="38"/>
      <c r="I175" s="38"/>
      <c r="J175" s="38"/>
      <c r="K175" s="38"/>
      <c r="L175" s="38"/>
      <c r="M175" s="38"/>
      <c r="N175" s="38"/>
      <c r="O175" s="38"/>
      <c r="P175" s="38"/>
      <c r="Q175" s="38"/>
      <c r="R175" s="38"/>
      <c r="S175" s="38"/>
      <c r="T175" s="38"/>
      <c r="U175" s="38"/>
      <c r="V175" s="38"/>
      <c r="W175" s="38"/>
      <c r="X175" s="38"/>
      <c r="Y175" s="38"/>
      <c r="Z175" s="38"/>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row>
    <row r="176" spans="7:205" ht="20.100000000000001" customHeight="1">
      <c r="G176" s="38"/>
      <c r="H176" s="38"/>
      <c r="I176" s="38"/>
      <c r="J176" s="38"/>
      <c r="K176" s="38"/>
      <c r="L176" s="38"/>
      <c r="M176" s="38"/>
      <c r="N176" s="38"/>
      <c r="O176" s="38"/>
      <c r="P176" s="38"/>
      <c r="Q176" s="38"/>
      <c r="R176" s="38"/>
      <c r="S176" s="38"/>
      <c r="T176" s="38"/>
      <c r="U176" s="38"/>
      <c r="V176" s="38"/>
      <c r="W176" s="38"/>
      <c r="X176" s="38"/>
      <c r="Y176" s="38"/>
      <c r="Z176" s="38"/>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row>
    <row r="177" spans="7:205" ht="20.100000000000001" customHeight="1">
      <c r="G177" s="38"/>
      <c r="H177" s="38"/>
      <c r="I177" s="38"/>
      <c r="J177" s="38"/>
      <c r="K177" s="38"/>
      <c r="L177" s="38"/>
      <c r="M177" s="38"/>
      <c r="N177" s="38"/>
      <c r="O177" s="38"/>
      <c r="P177" s="38"/>
      <c r="Q177" s="38"/>
      <c r="R177" s="38"/>
      <c r="S177" s="38"/>
      <c r="T177" s="38"/>
      <c r="U177" s="38"/>
      <c r="V177" s="38"/>
      <c r="W177" s="38"/>
      <c r="X177" s="38"/>
      <c r="Y177" s="38"/>
      <c r="Z177" s="38"/>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row>
    <row r="178" spans="7:205" ht="20.100000000000001" customHeight="1">
      <c r="G178" s="38"/>
      <c r="H178" s="38"/>
      <c r="I178" s="38"/>
      <c r="J178" s="38"/>
      <c r="K178" s="38"/>
      <c r="L178" s="38"/>
      <c r="M178" s="38"/>
      <c r="N178" s="38"/>
      <c r="O178" s="38"/>
      <c r="P178" s="38"/>
      <c r="Q178" s="38"/>
      <c r="R178" s="38"/>
      <c r="S178" s="38"/>
      <c r="T178" s="38"/>
      <c r="U178" s="38"/>
      <c r="V178" s="38"/>
      <c r="W178" s="38"/>
      <c r="X178" s="38"/>
      <c r="Y178" s="38"/>
      <c r="Z178" s="38"/>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row>
    <row r="179" spans="7:205" ht="20.100000000000001" customHeight="1">
      <c r="G179" s="38"/>
      <c r="H179" s="38"/>
      <c r="I179" s="38"/>
      <c r="J179" s="38"/>
      <c r="K179" s="38"/>
      <c r="L179" s="38"/>
      <c r="M179" s="38"/>
      <c r="N179" s="38"/>
      <c r="O179" s="38"/>
      <c r="P179" s="38"/>
      <c r="Q179" s="38"/>
      <c r="R179" s="38"/>
      <c r="S179" s="38"/>
      <c r="T179" s="38"/>
      <c r="U179" s="38"/>
      <c r="V179" s="38"/>
      <c r="W179" s="38"/>
      <c r="X179" s="38"/>
      <c r="Y179" s="38"/>
      <c r="Z179" s="38"/>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row>
    <row r="180" spans="7:205" ht="20.100000000000001" customHeight="1">
      <c r="G180" s="38"/>
      <c r="H180" s="38"/>
      <c r="I180" s="38"/>
      <c r="J180" s="38"/>
      <c r="K180" s="38"/>
      <c r="L180" s="38"/>
      <c r="M180" s="38"/>
      <c r="N180" s="38"/>
      <c r="O180" s="38"/>
      <c r="P180" s="38"/>
      <c r="Q180" s="38"/>
      <c r="R180" s="38"/>
      <c r="S180" s="38"/>
      <c r="T180" s="38"/>
      <c r="U180" s="38"/>
      <c r="V180" s="38"/>
      <c r="W180" s="38"/>
      <c r="X180" s="38"/>
      <c r="Y180" s="38"/>
      <c r="Z180" s="38"/>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row>
    <row r="181" spans="7:205" ht="20.100000000000001" customHeight="1">
      <c r="G181" s="38"/>
      <c r="H181" s="38"/>
      <c r="I181" s="38"/>
      <c r="J181" s="38"/>
      <c r="K181" s="38"/>
      <c r="L181" s="38"/>
      <c r="M181" s="38"/>
      <c r="N181" s="38"/>
      <c r="O181" s="38"/>
      <c r="P181" s="38"/>
      <c r="Q181" s="38"/>
      <c r="R181" s="38"/>
      <c r="S181" s="38"/>
      <c r="T181" s="38"/>
      <c r="U181" s="38"/>
      <c r="V181" s="38"/>
      <c r="W181" s="38"/>
      <c r="X181" s="38"/>
      <c r="Y181" s="38"/>
      <c r="Z181" s="38"/>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row>
    <row r="182" spans="7:205" ht="20.100000000000001" customHeight="1">
      <c r="G182" s="38"/>
      <c r="H182" s="38"/>
      <c r="I182" s="38"/>
      <c r="J182" s="38"/>
      <c r="K182" s="38"/>
      <c r="L182" s="38"/>
      <c r="M182" s="38"/>
      <c r="N182" s="38"/>
      <c r="O182" s="38"/>
      <c r="P182" s="38"/>
      <c r="Q182" s="38"/>
      <c r="R182" s="38"/>
      <c r="S182" s="38"/>
      <c r="T182" s="38"/>
      <c r="U182" s="38"/>
      <c r="V182" s="38"/>
      <c r="W182" s="38"/>
      <c r="X182" s="38"/>
      <c r="Y182" s="38"/>
      <c r="Z182" s="38"/>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row>
    <row r="183" spans="7:205" ht="20.100000000000001" customHeight="1">
      <c r="G183" s="38"/>
      <c r="H183" s="38"/>
      <c r="I183" s="38"/>
      <c r="J183" s="38"/>
      <c r="K183" s="38"/>
      <c r="L183" s="38"/>
      <c r="M183" s="38"/>
      <c r="N183" s="38"/>
      <c r="O183" s="38"/>
      <c r="P183" s="38"/>
      <c r="Q183" s="38"/>
      <c r="R183" s="38"/>
      <c r="S183" s="38"/>
      <c r="T183" s="38"/>
      <c r="U183" s="38"/>
      <c r="V183" s="38"/>
      <c r="W183" s="38"/>
      <c r="X183" s="38"/>
      <c r="Y183" s="38"/>
      <c r="Z183" s="38"/>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row>
    <row r="184" spans="7:205" ht="20.100000000000001" customHeight="1">
      <c r="G184" s="38"/>
      <c r="H184" s="38"/>
      <c r="I184" s="38"/>
      <c r="J184" s="38"/>
      <c r="K184" s="38"/>
      <c r="L184" s="38"/>
      <c r="M184" s="38"/>
      <c r="N184" s="38"/>
      <c r="O184" s="38"/>
      <c r="P184" s="38"/>
      <c r="Q184" s="38"/>
      <c r="R184" s="38"/>
      <c r="S184" s="38"/>
      <c r="T184" s="38"/>
      <c r="U184" s="38"/>
      <c r="V184" s="38"/>
      <c r="W184" s="38"/>
      <c r="X184" s="38"/>
      <c r="Y184" s="38"/>
      <c r="Z184" s="38"/>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row>
    <row r="185" spans="7:205" ht="20.100000000000001" customHeight="1">
      <c r="G185" s="38"/>
      <c r="H185" s="38"/>
      <c r="I185" s="38"/>
      <c r="J185" s="38"/>
      <c r="K185" s="38"/>
      <c r="L185" s="38"/>
      <c r="M185" s="38"/>
      <c r="N185" s="38"/>
      <c r="O185" s="38"/>
      <c r="P185" s="38"/>
      <c r="Q185" s="38"/>
      <c r="R185" s="38"/>
      <c r="S185" s="38"/>
      <c r="T185" s="38"/>
      <c r="U185" s="38"/>
      <c r="V185" s="38"/>
      <c r="W185" s="38"/>
      <c r="X185" s="38"/>
      <c r="Y185" s="38"/>
      <c r="Z185" s="38"/>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row>
    <row r="186" spans="7:205" ht="20.100000000000001" customHeight="1">
      <c r="G186" s="38"/>
      <c r="H186" s="38"/>
      <c r="I186" s="38"/>
      <c r="J186" s="38"/>
      <c r="K186" s="38"/>
      <c r="L186" s="38"/>
      <c r="M186" s="38"/>
      <c r="N186" s="38"/>
      <c r="O186" s="38"/>
      <c r="P186" s="38"/>
      <c r="Q186" s="38"/>
      <c r="R186" s="38"/>
      <c r="S186" s="38"/>
      <c r="T186" s="38"/>
      <c r="U186" s="38"/>
      <c r="V186" s="38"/>
      <c r="W186" s="38"/>
      <c r="X186" s="38"/>
      <c r="Y186" s="38"/>
      <c r="Z186" s="38"/>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row>
    <row r="187" spans="7:205" ht="20.100000000000001" customHeight="1">
      <c r="G187" s="38"/>
      <c r="H187" s="38"/>
      <c r="I187" s="38"/>
      <c r="J187" s="38"/>
      <c r="K187" s="38"/>
      <c r="L187" s="38"/>
      <c r="M187" s="38"/>
      <c r="N187" s="38"/>
      <c r="O187" s="38"/>
      <c r="P187" s="38"/>
      <c r="Q187" s="38"/>
      <c r="R187" s="38"/>
      <c r="S187" s="38"/>
      <c r="T187" s="38"/>
      <c r="U187" s="38"/>
      <c r="V187" s="38"/>
      <c r="W187" s="38"/>
      <c r="X187" s="38"/>
      <c r="Y187" s="38"/>
      <c r="Z187" s="38"/>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row>
    <row r="188" spans="7:205" ht="20.100000000000001" customHeight="1">
      <c r="G188" s="38"/>
      <c r="H188" s="38"/>
      <c r="I188" s="38"/>
      <c r="J188" s="38"/>
      <c r="K188" s="38"/>
      <c r="L188" s="38"/>
      <c r="M188" s="38"/>
      <c r="N188" s="38"/>
      <c r="O188" s="38"/>
      <c r="P188" s="38"/>
      <c r="Q188" s="38"/>
      <c r="R188" s="38"/>
      <c r="S188" s="38"/>
      <c r="T188" s="38"/>
      <c r="U188" s="38"/>
      <c r="V188" s="38"/>
      <c r="W188" s="38"/>
      <c r="X188" s="38"/>
      <c r="Y188" s="38"/>
      <c r="Z188" s="38"/>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row>
    <row r="189" spans="7:205" ht="20.100000000000001" customHeight="1">
      <c r="G189" s="38"/>
      <c r="H189" s="38"/>
      <c r="I189" s="38"/>
      <c r="J189" s="38"/>
      <c r="K189" s="38"/>
      <c r="L189" s="38"/>
      <c r="M189" s="38"/>
      <c r="N189" s="38"/>
      <c r="O189" s="38"/>
      <c r="P189" s="38"/>
      <c r="Q189" s="38"/>
      <c r="R189" s="38"/>
      <c r="S189" s="38"/>
      <c r="T189" s="38"/>
      <c r="U189" s="38"/>
      <c r="V189" s="38"/>
      <c r="W189" s="38"/>
      <c r="X189" s="38"/>
      <c r="Y189" s="38"/>
      <c r="Z189" s="38"/>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row>
    <row r="190" spans="7:205" ht="20.100000000000001" customHeight="1">
      <c r="G190" s="38"/>
      <c r="H190" s="38"/>
      <c r="I190" s="38"/>
      <c r="J190" s="38"/>
      <c r="K190" s="38"/>
      <c r="L190" s="38"/>
      <c r="M190" s="38"/>
      <c r="N190" s="38"/>
      <c r="O190" s="38"/>
      <c r="P190" s="38"/>
      <c r="Q190" s="38"/>
      <c r="R190" s="38"/>
      <c r="S190" s="38"/>
      <c r="T190" s="38"/>
      <c r="U190" s="38"/>
      <c r="V190" s="38"/>
      <c r="W190" s="38"/>
      <c r="X190" s="38"/>
      <c r="Y190" s="38"/>
      <c r="Z190" s="38"/>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row>
    <row r="191" spans="7:205" ht="20.100000000000001" customHeight="1">
      <c r="G191" s="38"/>
      <c r="H191" s="38"/>
      <c r="I191" s="38"/>
      <c r="J191" s="38"/>
      <c r="K191" s="38"/>
      <c r="L191" s="38"/>
      <c r="M191" s="38"/>
      <c r="N191" s="38"/>
      <c r="O191" s="38"/>
      <c r="P191" s="38"/>
      <c r="Q191" s="38"/>
      <c r="R191" s="38"/>
      <c r="S191" s="38"/>
      <c r="T191" s="38"/>
      <c r="U191" s="38"/>
      <c r="V191" s="38"/>
      <c r="W191" s="38"/>
      <c r="X191" s="38"/>
      <c r="Y191" s="38"/>
      <c r="Z191" s="38"/>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row>
    <row r="192" spans="7:205" ht="20.100000000000001" customHeight="1">
      <c r="G192" s="38"/>
      <c r="H192" s="38"/>
      <c r="I192" s="38"/>
      <c r="J192" s="38"/>
      <c r="K192" s="38"/>
      <c r="L192" s="38"/>
      <c r="M192" s="38"/>
      <c r="N192" s="38"/>
      <c r="O192" s="38"/>
      <c r="P192" s="38"/>
      <c r="Q192" s="38"/>
      <c r="R192" s="38"/>
      <c r="S192" s="38"/>
      <c r="T192" s="38"/>
      <c r="U192" s="38"/>
      <c r="V192" s="38"/>
      <c r="W192" s="38"/>
      <c r="X192" s="38"/>
      <c r="Y192" s="38"/>
      <c r="Z192" s="38"/>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row>
    <row r="193" spans="7:205" ht="20.100000000000001" customHeight="1">
      <c r="G193" s="38"/>
      <c r="H193" s="38"/>
      <c r="I193" s="38"/>
      <c r="J193" s="38"/>
      <c r="K193" s="38"/>
      <c r="L193" s="38"/>
      <c r="M193" s="38"/>
      <c r="N193" s="38"/>
      <c r="O193" s="38"/>
      <c r="P193" s="38"/>
      <c r="Q193" s="38"/>
      <c r="R193" s="38"/>
      <c r="S193" s="38"/>
      <c r="T193" s="38"/>
      <c r="U193" s="38"/>
      <c r="V193" s="38"/>
      <c r="W193" s="38"/>
      <c r="X193" s="38"/>
      <c r="Y193" s="38"/>
      <c r="Z193" s="38"/>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row>
    <row r="194" spans="7:205" ht="20.100000000000001" customHeight="1">
      <c r="G194" s="38"/>
      <c r="H194" s="38"/>
      <c r="I194" s="38"/>
      <c r="J194" s="38"/>
      <c r="K194" s="38"/>
      <c r="L194" s="38"/>
      <c r="M194" s="38"/>
      <c r="N194" s="38"/>
      <c r="O194" s="38"/>
      <c r="P194" s="38"/>
      <c r="Q194" s="38"/>
      <c r="R194" s="38"/>
      <c r="S194" s="38"/>
      <c r="T194" s="38"/>
      <c r="U194" s="38"/>
      <c r="V194" s="38"/>
      <c r="W194" s="38"/>
      <c r="X194" s="38"/>
      <c r="Y194" s="38"/>
      <c r="Z194" s="38"/>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row>
    <row r="195" spans="7:205" ht="20.100000000000001" customHeight="1">
      <c r="G195" s="38"/>
      <c r="H195" s="38"/>
      <c r="I195" s="38"/>
      <c r="J195" s="38"/>
      <c r="K195" s="38"/>
      <c r="L195" s="38"/>
      <c r="M195" s="38"/>
      <c r="N195" s="38"/>
      <c r="O195" s="38"/>
      <c r="P195" s="38"/>
      <c r="Q195" s="38"/>
      <c r="R195" s="38"/>
      <c r="S195" s="38"/>
      <c r="T195" s="38"/>
      <c r="U195" s="38"/>
      <c r="V195" s="38"/>
      <c r="W195" s="38"/>
      <c r="X195" s="38"/>
      <c r="Y195" s="38"/>
      <c r="Z195" s="38"/>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row>
    <row r="196" spans="7:205" ht="20.100000000000001" customHeight="1">
      <c r="G196" s="38"/>
      <c r="H196" s="38"/>
      <c r="I196" s="38"/>
      <c r="J196" s="38"/>
      <c r="K196" s="38"/>
      <c r="L196" s="38"/>
      <c r="M196" s="38"/>
      <c r="N196" s="38"/>
      <c r="O196" s="38"/>
      <c r="P196" s="38"/>
      <c r="Q196" s="38"/>
      <c r="R196" s="38"/>
      <c r="S196" s="38"/>
      <c r="T196" s="38"/>
      <c r="U196" s="38"/>
      <c r="V196" s="38"/>
      <c r="W196" s="38"/>
      <c r="X196" s="38"/>
      <c r="Y196" s="38"/>
      <c r="Z196" s="38"/>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row>
    <row r="197" spans="7:205" ht="20.100000000000001" customHeight="1">
      <c r="G197" s="38"/>
      <c r="H197" s="38"/>
      <c r="I197" s="38"/>
      <c r="J197" s="38"/>
      <c r="K197" s="38"/>
      <c r="L197" s="38"/>
      <c r="M197" s="38"/>
      <c r="N197" s="38"/>
      <c r="O197" s="38"/>
      <c r="P197" s="38"/>
      <c r="Q197" s="38"/>
      <c r="R197" s="38"/>
      <c r="S197" s="38"/>
      <c r="T197" s="38"/>
      <c r="U197" s="38"/>
      <c r="V197" s="38"/>
      <c r="W197" s="38"/>
      <c r="X197" s="38"/>
      <c r="Y197" s="38"/>
      <c r="Z197" s="38"/>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row>
    <row r="198" spans="7:205" ht="20.100000000000001" customHeight="1">
      <c r="G198" s="38"/>
      <c r="H198" s="38"/>
      <c r="I198" s="38"/>
      <c r="J198" s="38"/>
      <c r="K198" s="38"/>
      <c r="L198" s="38"/>
      <c r="M198" s="38"/>
      <c r="N198" s="38"/>
      <c r="O198" s="38"/>
      <c r="P198" s="38"/>
      <c r="Q198" s="38"/>
      <c r="R198" s="38"/>
      <c r="S198" s="38"/>
      <c r="T198" s="38"/>
      <c r="U198" s="38"/>
      <c r="V198" s="38"/>
      <c r="W198" s="38"/>
      <c r="X198" s="38"/>
      <c r="Y198" s="38"/>
      <c r="Z198" s="38"/>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row>
    <row r="199" spans="7:205" ht="20.100000000000001" customHeight="1">
      <c r="G199" s="38"/>
      <c r="H199" s="38"/>
      <c r="I199" s="38"/>
      <c r="J199" s="38"/>
      <c r="K199" s="38"/>
      <c r="L199" s="38"/>
      <c r="M199" s="38"/>
      <c r="N199" s="38"/>
      <c r="O199" s="38"/>
      <c r="P199" s="38"/>
      <c r="Q199" s="38"/>
      <c r="R199" s="38"/>
      <c r="S199" s="38"/>
      <c r="T199" s="38"/>
      <c r="U199" s="38"/>
      <c r="V199" s="38"/>
      <c r="W199" s="38"/>
      <c r="X199" s="38"/>
      <c r="Y199" s="38"/>
      <c r="Z199" s="38"/>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row>
    <row r="200" spans="7:205" ht="20.100000000000001" customHeight="1">
      <c r="G200" s="38"/>
      <c r="H200" s="38"/>
      <c r="I200" s="38"/>
      <c r="J200" s="38"/>
      <c r="K200" s="38"/>
      <c r="L200" s="38"/>
      <c r="M200" s="38"/>
      <c r="N200" s="38"/>
      <c r="O200" s="38"/>
      <c r="P200" s="38"/>
      <c r="Q200" s="38"/>
      <c r="R200" s="38"/>
      <c r="S200" s="38"/>
      <c r="T200" s="38"/>
      <c r="U200" s="38"/>
      <c r="V200" s="38"/>
      <c r="W200" s="38"/>
      <c r="X200" s="38"/>
      <c r="Y200" s="38"/>
      <c r="Z200" s="38"/>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row>
    <row r="201" spans="7:205" ht="20.100000000000001" customHeight="1">
      <c r="G201" s="38"/>
      <c r="H201" s="38"/>
      <c r="I201" s="38"/>
      <c r="J201" s="38"/>
      <c r="K201" s="38"/>
      <c r="L201" s="38"/>
      <c r="M201" s="38"/>
      <c r="N201" s="38"/>
      <c r="O201" s="38"/>
      <c r="P201" s="38"/>
      <c r="Q201" s="38"/>
      <c r="R201" s="38"/>
      <c r="S201" s="38"/>
      <c r="T201" s="38"/>
      <c r="U201" s="38"/>
      <c r="V201" s="38"/>
      <c r="W201" s="38"/>
      <c r="X201" s="38"/>
      <c r="Y201" s="38"/>
      <c r="Z201" s="38"/>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row>
    <row r="202" spans="7:205" ht="20.100000000000001" customHeight="1">
      <c r="G202" s="38"/>
      <c r="H202" s="38"/>
      <c r="I202" s="38"/>
      <c r="J202" s="38"/>
      <c r="K202" s="38"/>
      <c r="L202" s="38"/>
      <c r="M202" s="38"/>
      <c r="N202" s="38"/>
      <c r="O202" s="38"/>
      <c r="P202" s="38"/>
      <c r="Q202" s="38"/>
      <c r="R202" s="38"/>
      <c r="S202" s="38"/>
      <c r="T202" s="38"/>
      <c r="U202" s="38"/>
      <c r="V202" s="38"/>
      <c r="W202" s="38"/>
      <c r="X202" s="38"/>
      <c r="Y202" s="38"/>
      <c r="Z202" s="38"/>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row>
    <row r="203" spans="7:205" ht="20.100000000000001" customHeight="1">
      <c r="G203" s="38"/>
      <c r="H203" s="38"/>
      <c r="I203" s="38"/>
      <c r="J203" s="38"/>
      <c r="K203" s="38"/>
      <c r="L203" s="38"/>
      <c r="M203" s="38"/>
      <c r="N203" s="38"/>
      <c r="O203" s="38"/>
      <c r="P203" s="38"/>
      <c r="Q203" s="38"/>
      <c r="R203" s="38"/>
      <c r="S203" s="38"/>
      <c r="T203" s="38"/>
      <c r="U203" s="38"/>
      <c r="V203" s="38"/>
      <c r="W203" s="38"/>
      <c r="X203" s="38"/>
      <c r="Y203" s="38"/>
      <c r="Z203" s="38"/>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row>
    <row r="204" spans="7:205" ht="20.100000000000001" customHeight="1">
      <c r="G204" s="38"/>
      <c r="H204" s="38"/>
      <c r="I204" s="38"/>
      <c r="J204" s="38"/>
      <c r="K204" s="38"/>
      <c r="L204" s="38"/>
      <c r="M204" s="38"/>
      <c r="N204" s="38"/>
      <c r="O204" s="38"/>
      <c r="P204" s="38"/>
      <c r="Q204" s="38"/>
      <c r="R204" s="38"/>
      <c r="S204" s="38"/>
      <c r="T204" s="38"/>
      <c r="U204" s="38"/>
      <c r="V204" s="38"/>
      <c r="W204" s="38"/>
      <c r="X204" s="38"/>
      <c r="Y204" s="38"/>
      <c r="Z204" s="38"/>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row>
    <row r="205" spans="7:205" ht="20.100000000000001" customHeight="1">
      <c r="G205" s="38"/>
      <c r="H205" s="38"/>
      <c r="I205" s="38"/>
      <c r="J205" s="38"/>
      <c r="K205" s="38"/>
      <c r="L205" s="38"/>
      <c r="M205" s="38"/>
      <c r="N205" s="38"/>
      <c r="O205" s="38"/>
      <c r="P205" s="38"/>
      <c r="Q205" s="38"/>
      <c r="R205" s="38"/>
      <c r="S205" s="38"/>
      <c r="T205" s="38"/>
      <c r="U205" s="38"/>
      <c r="V205" s="38"/>
      <c r="W205" s="38"/>
      <c r="X205" s="38"/>
      <c r="Y205" s="38"/>
      <c r="Z205" s="38"/>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row>
    <row r="206" spans="7:205" ht="20.100000000000001" customHeight="1">
      <c r="G206" s="38"/>
      <c r="H206" s="38"/>
      <c r="I206" s="38"/>
      <c r="J206" s="38"/>
      <c r="K206" s="38"/>
      <c r="L206" s="38"/>
      <c r="M206" s="38"/>
      <c r="N206" s="38"/>
      <c r="O206" s="38"/>
      <c r="P206" s="38"/>
      <c r="Q206" s="38"/>
      <c r="R206" s="38"/>
      <c r="S206" s="38"/>
      <c r="T206" s="38"/>
      <c r="U206" s="38"/>
      <c r="V206" s="38"/>
      <c r="W206" s="38"/>
      <c r="X206" s="38"/>
      <c r="Y206" s="38"/>
      <c r="Z206" s="38"/>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row>
    <row r="207" spans="7:205" ht="20.100000000000001" customHeight="1">
      <c r="G207" s="38"/>
      <c r="H207" s="38"/>
      <c r="I207" s="38"/>
      <c r="J207" s="38"/>
      <c r="K207" s="38"/>
      <c r="L207" s="38"/>
      <c r="M207" s="38"/>
      <c r="N207" s="38"/>
      <c r="O207" s="38"/>
      <c r="P207" s="38"/>
      <c r="Q207" s="38"/>
      <c r="R207" s="38"/>
      <c r="S207" s="38"/>
      <c r="T207" s="38"/>
      <c r="U207" s="38"/>
      <c r="V207" s="38"/>
      <c r="W207" s="38"/>
      <c r="X207" s="38"/>
      <c r="Y207" s="38"/>
      <c r="Z207" s="38"/>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row>
    <row r="208" spans="7:205" ht="20.100000000000001" customHeight="1">
      <c r="G208" s="38"/>
      <c r="H208" s="38"/>
      <c r="I208" s="38"/>
      <c r="J208" s="38"/>
      <c r="K208" s="38"/>
      <c r="L208" s="38"/>
      <c r="M208" s="38"/>
      <c r="N208" s="38"/>
      <c r="O208" s="38"/>
      <c r="P208" s="38"/>
      <c r="Q208" s="38"/>
      <c r="R208" s="38"/>
      <c r="S208" s="38"/>
      <c r="T208" s="38"/>
      <c r="U208" s="38"/>
      <c r="V208" s="38"/>
      <c r="W208" s="38"/>
      <c r="X208" s="38"/>
      <c r="Y208" s="38"/>
      <c r="Z208" s="38"/>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c r="DV208" s="40"/>
      <c r="DW208" s="40"/>
      <c r="DX208" s="40"/>
      <c r="DY208" s="40"/>
      <c r="DZ208" s="40"/>
      <c r="EA208" s="40"/>
      <c r="EB208" s="40"/>
      <c r="EC208" s="40"/>
      <c r="ED208" s="40"/>
      <c r="EE208" s="40"/>
      <c r="EF208" s="40"/>
      <c r="EG208" s="40"/>
      <c r="EH208" s="40"/>
      <c r="EI208" s="40"/>
      <c r="EJ208" s="40"/>
      <c r="EK208" s="40"/>
      <c r="EL208" s="40"/>
      <c r="EM208" s="40"/>
      <c r="EN208" s="40"/>
      <c r="EO208" s="40"/>
      <c r="EP208" s="40"/>
      <c r="EQ208" s="40"/>
      <c r="ER208" s="40"/>
      <c r="ES208" s="40"/>
      <c r="ET208" s="40"/>
      <c r="EU208" s="40"/>
      <c r="EV208" s="40"/>
      <c r="EW208" s="40"/>
      <c r="EX208" s="40"/>
      <c r="EY208" s="40"/>
      <c r="EZ208" s="40"/>
      <c r="FA208" s="40"/>
      <c r="FB208" s="40"/>
      <c r="FC208" s="40"/>
      <c r="FD208" s="40"/>
      <c r="FE208" s="40"/>
      <c r="FF208" s="40"/>
      <c r="FG208" s="40"/>
      <c r="FH208" s="40"/>
      <c r="FI208" s="40"/>
      <c r="FJ208" s="40"/>
      <c r="FK208" s="40"/>
      <c r="FL208" s="40"/>
      <c r="FM208" s="40"/>
      <c r="FN208" s="40"/>
      <c r="FO208" s="40"/>
      <c r="FP208" s="40"/>
      <c r="FQ208" s="40"/>
      <c r="FR208" s="40"/>
      <c r="FS208" s="40"/>
      <c r="FT208" s="40"/>
      <c r="FU208" s="40"/>
      <c r="FV208" s="40"/>
      <c r="FW208" s="40"/>
      <c r="FX208" s="40"/>
      <c r="FY208" s="40"/>
      <c r="FZ208" s="40"/>
      <c r="GA208" s="40"/>
      <c r="GB208" s="40"/>
      <c r="GC208" s="40"/>
      <c r="GD208" s="40"/>
      <c r="GE208" s="40"/>
      <c r="GF208" s="40"/>
      <c r="GG208" s="40"/>
      <c r="GH208" s="40"/>
      <c r="GI208" s="40"/>
      <c r="GJ208" s="40"/>
      <c r="GK208" s="40"/>
      <c r="GL208" s="40"/>
      <c r="GM208" s="40"/>
      <c r="GN208" s="40"/>
      <c r="GO208" s="40"/>
      <c r="GP208" s="40"/>
      <c r="GQ208" s="40"/>
      <c r="GR208" s="40"/>
      <c r="GS208" s="40"/>
      <c r="GT208" s="40"/>
      <c r="GU208" s="40"/>
      <c r="GV208" s="40"/>
      <c r="GW208" s="40"/>
    </row>
    <row r="209" spans="7:205" ht="20.100000000000001" customHeight="1">
      <c r="G209" s="38"/>
      <c r="H209" s="38"/>
      <c r="I209" s="38"/>
      <c r="J209" s="38"/>
      <c r="K209" s="38"/>
      <c r="L209" s="38"/>
      <c r="M209" s="38"/>
      <c r="N209" s="38"/>
      <c r="O209" s="38"/>
      <c r="P209" s="38"/>
      <c r="Q209" s="38"/>
      <c r="R209" s="38"/>
      <c r="S209" s="38"/>
      <c r="T209" s="38"/>
      <c r="U209" s="38"/>
      <c r="V209" s="38"/>
      <c r="W209" s="38"/>
      <c r="X209" s="38"/>
      <c r="Y209" s="38"/>
      <c r="Z209" s="38"/>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c r="DV209" s="40"/>
      <c r="DW209" s="40"/>
      <c r="DX209" s="40"/>
      <c r="DY209" s="40"/>
      <c r="DZ209" s="40"/>
      <c r="EA209" s="40"/>
      <c r="EB209" s="40"/>
      <c r="EC209" s="40"/>
      <c r="ED209" s="40"/>
      <c r="EE209" s="40"/>
      <c r="EF209" s="40"/>
      <c r="EG209" s="40"/>
      <c r="EH209" s="40"/>
      <c r="EI209" s="40"/>
      <c r="EJ209" s="40"/>
      <c r="EK209" s="40"/>
      <c r="EL209" s="40"/>
      <c r="EM209" s="40"/>
      <c r="EN209" s="40"/>
      <c r="EO209" s="40"/>
      <c r="EP209" s="40"/>
      <c r="EQ209" s="40"/>
      <c r="ER209" s="40"/>
      <c r="ES209" s="40"/>
      <c r="ET209" s="40"/>
      <c r="EU209" s="40"/>
      <c r="EV209" s="40"/>
      <c r="EW209" s="40"/>
      <c r="EX209" s="40"/>
      <c r="EY209" s="40"/>
      <c r="EZ209" s="40"/>
      <c r="FA209" s="40"/>
      <c r="FB209" s="40"/>
      <c r="FC209" s="40"/>
      <c r="FD209" s="40"/>
      <c r="FE209" s="40"/>
      <c r="FF209" s="40"/>
      <c r="FG209" s="40"/>
      <c r="FH209" s="40"/>
      <c r="FI209" s="40"/>
      <c r="FJ209" s="40"/>
      <c r="FK209" s="40"/>
      <c r="FL209" s="40"/>
      <c r="FM209" s="40"/>
      <c r="FN209" s="40"/>
      <c r="FO209" s="40"/>
      <c r="FP209" s="40"/>
      <c r="FQ209" s="40"/>
      <c r="FR209" s="40"/>
      <c r="FS209" s="40"/>
      <c r="FT209" s="40"/>
      <c r="FU209" s="40"/>
      <c r="FV209" s="40"/>
      <c r="FW209" s="40"/>
      <c r="FX209" s="40"/>
      <c r="FY209" s="40"/>
      <c r="FZ209" s="40"/>
      <c r="GA209" s="40"/>
      <c r="GB209" s="40"/>
      <c r="GC209" s="40"/>
      <c r="GD209" s="40"/>
      <c r="GE209" s="40"/>
      <c r="GF209" s="40"/>
      <c r="GG209" s="40"/>
      <c r="GH209" s="40"/>
      <c r="GI209" s="40"/>
      <c r="GJ209" s="40"/>
      <c r="GK209" s="40"/>
      <c r="GL209" s="40"/>
      <c r="GM209" s="40"/>
      <c r="GN209" s="40"/>
      <c r="GO209" s="40"/>
      <c r="GP209" s="40"/>
      <c r="GQ209" s="40"/>
      <c r="GR209" s="40"/>
      <c r="GS209" s="40"/>
      <c r="GT209" s="40"/>
      <c r="GU209" s="40"/>
      <c r="GV209" s="40"/>
      <c r="GW209" s="40"/>
    </row>
    <row r="210" spans="7:205" ht="20.100000000000001" customHeight="1">
      <c r="G210" s="38"/>
      <c r="H210" s="38"/>
      <c r="I210" s="38"/>
      <c r="J210" s="38"/>
      <c r="K210" s="38"/>
      <c r="L210" s="38"/>
      <c r="M210" s="38"/>
      <c r="N210" s="38"/>
      <c r="O210" s="38"/>
      <c r="P210" s="38"/>
      <c r="Q210" s="38"/>
      <c r="R210" s="38"/>
      <c r="S210" s="38"/>
      <c r="T210" s="38"/>
      <c r="U210" s="38"/>
      <c r="V210" s="38"/>
      <c r="W210" s="38"/>
      <c r="X210" s="38"/>
      <c r="Y210" s="38"/>
      <c r="Z210" s="38"/>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c r="DV210" s="40"/>
      <c r="DW210" s="40"/>
      <c r="DX210" s="40"/>
      <c r="DY210" s="40"/>
      <c r="DZ210" s="40"/>
      <c r="EA210" s="40"/>
      <c r="EB210" s="40"/>
      <c r="EC210" s="40"/>
      <c r="ED210" s="40"/>
      <c r="EE210" s="40"/>
      <c r="EF210" s="40"/>
      <c r="EG210" s="40"/>
      <c r="EH210" s="40"/>
      <c r="EI210" s="40"/>
      <c r="EJ210" s="40"/>
      <c r="EK210" s="40"/>
      <c r="EL210" s="40"/>
      <c r="EM210" s="40"/>
      <c r="EN210" s="40"/>
      <c r="EO210" s="40"/>
      <c r="EP210" s="40"/>
      <c r="EQ210" s="40"/>
      <c r="ER210" s="40"/>
      <c r="ES210" s="40"/>
      <c r="ET210" s="40"/>
      <c r="EU210" s="40"/>
      <c r="EV210" s="40"/>
      <c r="EW210" s="40"/>
      <c r="EX210" s="40"/>
      <c r="EY210" s="40"/>
      <c r="EZ210" s="40"/>
      <c r="FA210" s="40"/>
      <c r="FB210" s="40"/>
      <c r="FC210" s="40"/>
      <c r="FD210" s="40"/>
      <c r="FE210" s="40"/>
      <c r="FF210" s="40"/>
      <c r="FG210" s="40"/>
      <c r="FH210" s="40"/>
      <c r="FI210" s="40"/>
      <c r="FJ210" s="40"/>
      <c r="FK210" s="40"/>
      <c r="FL210" s="40"/>
      <c r="FM210" s="40"/>
      <c r="FN210" s="40"/>
      <c r="FO210" s="40"/>
      <c r="FP210" s="40"/>
      <c r="FQ210" s="40"/>
      <c r="FR210" s="40"/>
      <c r="FS210" s="40"/>
      <c r="FT210" s="40"/>
      <c r="FU210" s="40"/>
      <c r="FV210" s="40"/>
      <c r="FW210" s="40"/>
      <c r="FX210" s="40"/>
      <c r="FY210" s="40"/>
      <c r="FZ210" s="40"/>
      <c r="GA210" s="40"/>
      <c r="GB210" s="40"/>
      <c r="GC210" s="40"/>
      <c r="GD210" s="40"/>
      <c r="GE210" s="40"/>
      <c r="GF210" s="40"/>
      <c r="GG210" s="40"/>
      <c r="GH210" s="40"/>
      <c r="GI210" s="40"/>
      <c r="GJ210" s="40"/>
      <c r="GK210" s="40"/>
      <c r="GL210" s="40"/>
      <c r="GM210" s="40"/>
      <c r="GN210" s="40"/>
      <c r="GO210" s="40"/>
      <c r="GP210" s="40"/>
      <c r="GQ210" s="40"/>
      <c r="GR210" s="40"/>
      <c r="GS210" s="40"/>
      <c r="GT210" s="40"/>
      <c r="GU210" s="40"/>
      <c r="GV210" s="40"/>
      <c r="GW210" s="40"/>
    </row>
    <row r="211" spans="7:205" ht="20.100000000000001" customHeight="1">
      <c r="G211" s="38"/>
      <c r="H211" s="38"/>
      <c r="I211" s="38"/>
      <c r="J211" s="38"/>
      <c r="K211" s="38"/>
      <c r="L211" s="38"/>
      <c r="M211" s="38"/>
      <c r="N211" s="38"/>
      <c r="O211" s="38"/>
      <c r="P211" s="38"/>
      <c r="Q211" s="38"/>
      <c r="R211" s="38"/>
      <c r="S211" s="38"/>
      <c r="T211" s="38"/>
      <c r="U211" s="38"/>
      <c r="V211" s="38"/>
      <c r="W211" s="38"/>
      <c r="X211" s="38"/>
      <c r="Y211" s="38"/>
      <c r="Z211" s="38"/>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c r="DV211" s="40"/>
      <c r="DW211" s="40"/>
      <c r="DX211" s="40"/>
      <c r="DY211" s="40"/>
      <c r="DZ211" s="40"/>
      <c r="EA211" s="40"/>
      <c r="EB211" s="40"/>
      <c r="EC211" s="40"/>
      <c r="ED211" s="40"/>
      <c r="EE211" s="40"/>
      <c r="EF211" s="40"/>
      <c r="EG211" s="40"/>
      <c r="EH211" s="40"/>
      <c r="EI211" s="40"/>
      <c r="EJ211" s="40"/>
      <c r="EK211" s="40"/>
      <c r="EL211" s="40"/>
      <c r="EM211" s="40"/>
      <c r="EN211" s="40"/>
      <c r="EO211" s="40"/>
      <c r="EP211" s="40"/>
      <c r="EQ211" s="40"/>
      <c r="ER211" s="40"/>
      <c r="ES211" s="40"/>
      <c r="ET211" s="40"/>
      <c r="EU211" s="40"/>
      <c r="EV211" s="40"/>
      <c r="EW211" s="40"/>
      <c r="EX211" s="40"/>
      <c r="EY211" s="40"/>
      <c r="EZ211" s="40"/>
      <c r="FA211" s="40"/>
      <c r="FB211" s="40"/>
      <c r="FC211" s="40"/>
      <c r="FD211" s="40"/>
      <c r="FE211" s="40"/>
      <c r="FF211" s="40"/>
      <c r="FG211" s="40"/>
      <c r="FH211" s="40"/>
      <c r="FI211" s="40"/>
      <c r="FJ211" s="40"/>
      <c r="FK211" s="40"/>
      <c r="FL211" s="40"/>
      <c r="FM211" s="40"/>
      <c r="FN211" s="40"/>
      <c r="FO211" s="40"/>
      <c r="FP211" s="40"/>
      <c r="FQ211" s="40"/>
      <c r="FR211" s="40"/>
      <c r="FS211" s="40"/>
      <c r="FT211" s="40"/>
      <c r="FU211" s="40"/>
      <c r="FV211" s="40"/>
      <c r="FW211" s="40"/>
      <c r="FX211" s="40"/>
      <c r="FY211" s="40"/>
      <c r="FZ211" s="40"/>
      <c r="GA211" s="40"/>
      <c r="GB211" s="40"/>
      <c r="GC211" s="40"/>
      <c r="GD211" s="40"/>
      <c r="GE211" s="40"/>
      <c r="GF211" s="40"/>
      <c r="GG211" s="40"/>
      <c r="GH211" s="40"/>
      <c r="GI211" s="40"/>
      <c r="GJ211" s="40"/>
      <c r="GK211" s="40"/>
      <c r="GL211" s="40"/>
      <c r="GM211" s="40"/>
      <c r="GN211" s="40"/>
      <c r="GO211" s="40"/>
      <c r="GP211" s="40"/>
      <c r="GQ211" s="40"/>
      <c r="GR211" s="40"/>
      <c r="GS211" s="40"/>
      <c r="GT211" s="40"/>
      <c r="GU211" s="40"/>
      <c r="GV211" s="40"/>
      <c r="GW211" s="40"/>
    </row>
    <row r="212" spans="7:205" ht="20.100000000000001" customHeight="1">
      <c r="G212" s="38"/>
      <c r="H212" s="38"/>
      <c r="I212" s="38"/>
      <c r="J212" s="38"/>
      <c r="K212" s="38"/>
      <c r="L212" s="38"/>
      <c r="M212" s="38"/>
      <c r="N212" s="38"/>
      <c r="O212" s="38"/>
      <c r="P212" s="38"/>
      <c r="Q212" s="38"/>
      <c r="R212" s="38"/>
      <c r="S212" s="38"/>
      <c r="T212" s="38"/>
      <c r="U212" s="38"/>
      <c r="V212" s="38"/>
      <c r="W212" s="38"/>
      <c r="X212" s="38"/>
      <c r="Y212" s="38"/>
      <c r="Z212" s="38"/>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c r="DV212" s="40"/>
      <c r="DW212" s="40"/>
      <c r="DX212" s="40"/>
      <c r="DY212" s="40"/>
      <c r="DZ212" s="40"/>
      <c r="EA212" s="40"/>
      <c r="EB212" s="40"/>
      <c r="EC212" s="40"/>
      <c r="ED212" s="40"/>
      <c r="EE212" s="40"/>
      <c r="EF212" s="40"/>
      <c r="EG212" s="40"/>
      <c r="EH212" s="40"/>
      <c r="EI212" s="40"/>
      <c r="EJ212" s="40"/>
      <c r="EK212" s="40"/>
      <c r="EL212" s="40"/>
      <c r="EM212" s="40"/>
      <c r="EN212" s="40"/>
      <c r="EO212" s="40"/>
      <c r="EP212" s="40"/>
      <c r="EQ212" s="40"/>
      <c r="ER212" s="40"/>
      <c r="ES212" s="40"/>
      <c r="ET212" s="40"/>
      <c r="EU212" s="40"/>
      <c r="EV212" s="40"/>
      <c r="EW212" s="40"/>
      <c r="EX212" s="40"/>
      <c r="EY212" s="40"/>
      <c r="EZ212" s="40"/>
      <c r="FA212" s="40"/>
      <c r="FB212" s="40"/>
      <c r="FC212" s="40"/>
      <c r="FD212" s="40"/>
      <c r="FE212" s="40"/>
      <c r="FF212" s="40"/>
      <c r="FG212" s="40"/>
      <c r="FH212" s="40"/>
      <c r="FI212" s="40"/>
      <c r="FJ212" s="40"/>
      <c r="FK212" s="40"/>
      <c r="FL212" s="40"/>
      <c r="FM212" s="40"/>
      <c r="FN212" s="40"/>
      <c r="FO212" s="40"/>
      <c r="FP212" s="40"/>
      <c r="FQ212" s="40"/>
      <c r="FR212" s="40"/>
      <c r="FS212" s="40"/>
      <c r="FT212" s="40"/>
      <c r="FU212" s="40"/>
      <c r="FV212" s="40"/>
      <c r="FW212" s="40"/>
      <c r="FX212" s="40"/>
      <c r="FY212" s="40"/>
      <c r="FZ212" s="40"/>
      <c r="GA212" s="40"/>
      <c r="GB212" s="40"/>
      <c r="GC212" s="40"/>
      <c r="GD212" s="40"/>
      <c r="GE212" s="40"/>
      <c r="GF212" s="40"/>
      <c r="GG212" s="40"/>
      <c r="GH212" s="40"/>
      <c r="GI212" s="40"/>
      <c r="GJ212" s="40"/>
      <c r="GK212" s="40"/>
      <c r="GL212" s="40"/>
      <c r="GM212" s="40"/>
      <c r="GN212" s="40"/>
      <c r="GO212" s="40"/>
      <c r="GP212" s="40"/>
      <c r="GQ212" s="40"/>
      <c r="GR212" s="40"/>
      <c r="GS212" s="40"/>
      <c r="GT212" s="40"/>
      <c r="GU212" s="40"/>
      <c r="GV212" s="40"/>
      <c r="GW212" s="40"/>
    </row>
    <row r="213" spans="7:205" ht="20.100000000000001" customHeight="1">
      <c r="G213" s="38"/>
      <c r="H213" s="38"/>
      <c r="I213" s="38"/>
      <c r="J213" s="38"/>
      <c r="K213" s="38"/>
      <c r="L213" s="38"/>
      <c r="M213" s="38"/>
      <c r="N213" s="38"/>
      <c r="O213" s="38"/>
      <c r="P213" s="38"/>
      <c r="Q213" s="38"/>
      <c r="R213" s="38"/>
      <c r="S213" s="38"/>
      <c r="T213" s="38"/>
      <c r="U213" s="38"/>
      <c r="V213" s="38"/>
      <c r="W213" s="38"/>
      <c r="X213" s="38"/>
      <c r="Y213" s="38"/>
      <c r="Z213" s="38"/>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c r="DV213" s="40"/>
      <c r="DW213" s="40"/>
      <c r="DX213" s="40"/>
      <c r="DY213" s="40"/>
      <c r="DZ213" s="40"/>
      <c r="EA213" s="40"/>
      <c r="EB213" s="40"/>
      <c r="EC213" s="40"/>
      <c r="ED213" s="40"/>
      <c r="EE213" s="40"/>
      <c r="EF213" s="40"/>
      <c r="EG213" s="40"/>
      <c r="EH213" s="40"/>
      <c r="EI213" s="40"/>
      <c r="EJ213" s="40"/>
      <c r="EK213" s="40"/>
      <c r="EL213" s="40"/>
      <c r="EM213" s="40"/>
      <c r="EN213" s="40"/>
      <c r="EO213" s="40"/>
      <c r="EP213" s="40"/>
      <c r="EQ213" s="40"/>
      <c r="ER213" s="40"/>
      <c r="ES213" s="40"/>
      <c r="ET213" s="40"/>
      <c r="EU213" s="40"/>
      <c r="EV213" s="40"/>
      <c r="EW213" s="40"/>
      <c r="EX213" s="40"/>
      <c r="EY213" s="40"/>
      <c r="EZ213" s="40"/>
      <c r="FA213" s="40"/>
      <c r="FB213" s="40"/>
      <c r="FC213" s="40"/>
      <c r="FD213" s="40"/>
      <c r="FE213" s="40"/>
      <c r="FF213" s="40"/>
      <c r="FG213" s="40"/>
      <c r="FH213" s="40"/>
      <c r="FI213" s="40"/>
      <c r="FJ213" s="40"/>
      <c r="FK213" s="40"/>
      <c r="FL213" s="40"/>
      <c r="FM213" s="40"/>
      <c r="FN213" s="40"/>
      <c r="FO213" s="40"/>
      <c r="FP213" s="40"/>
      <c r="FQ213" s="40"/>
      <c r="FR213" s="40"/>
      <c r="FS213" s="40"/>
      <c r="FT213" s="40"/>
      <c r="FU213" s="40"/>
      <c r="FV213" s="40"/>
      <c r="FW213" s="40"/>
      <c r="FX213" s="40"/>
      <c r="FY213" s="40"/>
      <c r="FZ213" s="40"/>
      <c r="GA213" s="40"/>
      <c r="GB213" s="40"/>
      <c r="GC213" s="40"/>
      <c r="GD213" s="40"/>
      <c r="GE213" s="40"/>
      <c r="GF213" s="40"/>
      <c r="GG213" s="40"/>
      <c r="GH213" s="40"/>
      <c r="GI213" s="40"/>
      <c r="GJ213" s="40"/>
      <c r="GK213" s="40"/>
      <c r="GL213" s="40"/>
      <c r="GM213" s="40"/>
      <c r="GN213" s="40"/>
      <c r="GO213" s="40"/>
      <c r="GP213" s="40"/>
      <c r="GQ213" s="40"/>
      <c r="GR213" s="40"/>
      <c r="GS213" s="40"/>
      <c r="GT213" s="40"/>
      <c r="GU213" s="40"/>
      <c r="GV213" s="40"/>
      <c r="GW213" s="40"/>
    </row>
    <row r="214" spans="7:205" ht="20.100000000000001" customHeight="1">
      <c r="G214" s="38"/>
      <c r="H214" s="38"/>
      <c r="I214" s="38"/>
      <c r="J214" s="38"/>
      <c r="K214" s="38"/>
      <c r="L214" s="38"/>
      <c r="M214" s="38"/>
      <c r="N214" s="38"/>
      <c r="O214" s="38"/>
      <c r="P214" s="38"/>
      <c r="Q214" s="38"/>
      <c r="R214" s="38"/>
      <c r="S214" s="38"/>
      <c r="T214" s="38"/>
      <c r="U214" s="38"/>
      <c r="V214" s="38"/>
      <c r="W214" s="38"/>
      <c r="X214" s="38"/>
      <c r="Y214" s="38"/>
      <c r="Z214" s="38"/>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c r="DV214" s="40"/>
      <c r="DW214" s="40"/>
      <c r="DX214" s="40"/>
      <c r="DY214" s="40"/>
      <c r="DZ214" s="40"/>
      <c r="EA214" s="40"/>
      <c r="EB214" s="40"/>
      <c r="EC214" s="40"/>
      <c r="ED214" s="40"/>
      <c r="EE214" s="40"/>
      <c r="EF214" s="40"/>
      <c r="EG214" s="40"/>
      <c r="EH214" s="40"/>
      <c r="EI214" s="40"/>
      <c r="EJ214" s="40"/>
      <c r="EK214" s="40"/>
      <c r="EL214" s="40"/>
      <c r="EM214" s="40"/>
      <c r="EN214" s="40"/>
      <c r="EO214" s="40"/>
      <c r="EP214" s="40"/>
      <c r="EQ214" s="40"/>
      <c r="ER214" s="40"/>
      <c r="ES214" s="40"/>
      <c r="ET214" s="40"/>
      <c r="EU214" s="40"/>
      <c r="EV214" s="40"/>
      <c r="EW214" s="40"/>
      <c r="EX214" s="40"/>
      <c r="EY214" s="40"/>
      <c r="EZ214" s="40"/>
      <c r="FA214" s="40"/>
      <c r="FB214" s="40"/>
      <c r="FC214" s="40"/>
      <c r="FD214" s="40"/>
      <c r="FE214" s="40"/>
      <c r="FF214" s="40"/>
      <c r="FG214" s="40"/>
      <c r="FH214" s="40"/>
      <c r="FI214" s="40"/>
      <c r="FJ214" s="40"/>
      <c r="FK214" s="40"/>
      <c r="FL214" s="40"/>
      <c r="FM214" s="40"/>
      <c r="FN214" s="40"/>
      <c r="FO214" s="40"/>
      <c r="FP214" s="40"/>
      <c r="FQ214" s="40"/>
      <c r="FR214" s="40"/>
      <c r="FS214" s="40"/>
      <c r="FT214" s="40"/>
      <c r="FU214" s="40"/>
      <c r="FV214" s="40"/>
      <c r="FW214" s="40"/>
      <c r="FX214" s="40"/>
      <c r="FY214" s="40"/>
      <c r="FZ214" s="40"/>
      <c r="GA214" s="40"/>
      <c r="GB214" s="40"/>
      <c r="GC214" s="40"/>
      <c r="GD214" s="40"/>
      <c r="GE214" s="40"/>
      <c r="GF214" s="40"/>
      <c r="GG214" s="40"/>
      <c r="GH214" s="40"/>
      <c r="GI214" s="40"/>
      <c r="GJ214" s="40"/>
      <c r="GK214" s="40"/>
      <c r="GL214" s="40"/>
      <c r="GM214" s="40"/>
      <c r="GN214" s="40"/>
      <c r="GO214" s="40"/>
      <c r="GP214" s="40"/>
      <c r="GQ214" s="40"/>
      <c r="GR214" s="40"/>
      <c r="GS214" s="40"/>
      <c r="GT214" s="40"/>
      <c r="GU214" s="40"/>
      <c r="GV214" s="40"/>
      <c r="GW214" s="40"/>
    </row>
    <row r="215" spans="7:205" ht="20.100000000000001" customHeight="1">
      <c r="G215" s="38"/>
      <c r="H215" s="38"/>
      <c r="I215" s="38"/>
      <c r="J215" s="38"/>
      <c r="K215" s="38"/>
      <c r="L215" s="38"/>
      <c r="M215" s="38"/>
      <c r="N215" s="38"/>
      <c r="O215" s="38"/>
      <c r="P215" s="38"/>
      <c r="Q215" s="38"/>
      <c r="R215" s="38"/>
      <c r="S215" s="38"/>
      <c r="T215" s="38"/>
      <c r="U215" s="38"/>
      <c r="V215" s="38"/>
      <c r="W215" s="38"/>
      <c r="X215" s="38"/>
      <c r="Y215" s="38"/>
      <c r="Z215" s="38"/>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c r="DV215" s="40"/>
      <c r="DW215" s="40"/>
      <c r="DX215" s="40"/>
      <c r="DY215" s="40"/>
      <c r="DZ215" s="40"/>
      <c r="EA215" s="40"/>
      <c r="EB215" s="40"/>
      <c r="EC215" s="40"/>
      <c r="ED215" s="40"/>
      <c r="EE215" s="40"/>
      <c r="EF215" s="40"/>
      <c r="EG215" s="40"/>
      <c r="EH215" s="40"/>
      <c r="EI215" s="40"/>
      <c r="EJ215" s="40"/>
      <c r="EK215" s="40"/>
      <c r="EL215" s="40"/>
      <c r="EM215" s="40"/>
      <c r="EN215" s="40"/>
      <c r="EO215" s="40"/>
      <c r="EP215" s="40"/>
      <c r="EQ215" s="40"/>
      <c r="ER215" s="40"/>
      <c r="ES215" s="40"/>
      <c r="ET215" s="40"/>
      <c r="EU215" s="40"/>
      <c r="EV215" s="40"/>
      <c r="EW215" s="40"/>
      <c r="EX215" s="40"/>
      <c r="EY215" s="40"/>
      <c r="EZ215" s="40"/>
      <c r="FA215" s="40"/>
      <c r="FB215" s="40"/>
      <c r="FC215" s="40"/>
      <c r="FD215" s="40"/>
      <c r="FE215" s="40"/>
      <c r="FF215" s="40"/>
      <c r="FG215" s="40"/>
      <c r="FH215" s="40"/>
      <c r="FI215" s="40"/>
      <c r="FJ215" s="40"/>
      <c r="FK215" s="40"/>
      <c r="FL215" s="40"/>
      <c r="FM215" s="40"/>
      <c r="FN215" s="40"/>
      <c r="FO215" s="40"/>
      <c r="FP215" s="40"/>
      <c r="FQ215" s="40"/>
      <c r="FR215" s="40"/>
      <c r="FS215" s="40"/>
      <c r="FT215" s="40"/>
      <c r="FU215" s="40"/>
      <c r="FV215" s="40"/>
      <c r="FW215" s="40"/>
      <c r="FX215" s="40"/>
      <c r="FY215" s="40"/>
      <c r="FZ215" s="40"/>
      <c r="GA215" s="40"/>
      <c r="GB215" s="40"/>
      <c r="GC215" s="40"/>
      <c r="GD215" s="40"/>
      <c r="GE215" s="40"/>
      <c r="GF215" s="40"/>
      <c r="GG215" s="40"/>
      <c r="GH215" s="40"/>
      <c r="GI215" s="40"/>
      <c r="GJ215" s="40"/>
      <c r="GK215" s="40"/>
      <c r="GL215" s="40"/>
      <c r="GM215" s="40"/>
      <c r="GN215" s="40"/>
      <c r="GO215" s="40"/>
      <c r="GP215" s="40"/>
      <c r="GQ215" s="40"/>
      <c r="GR215" s="40"/>
      <c r="GS215" s="40"/>
      <c r="GT215" s="40"/>
      <c r="GU215" s="40"/>
      <c r="GV215" s="40"/>
      <c r="GW215" s="40"/>
    </row>
    <row r="216" spans="7:205" ht="20.100000000000001" customHeight="1">
      <c r="G216" s="38"/>
      <c r="H216" s="38"/>
      <c r="I216" s="38"/>
      <c r="J216" s="38"/>
      <c r="K216" s="38"/>
      <c r="L216" s="38"/>
      <c r="M216" s="38"/>
      <c r="N216" s="38"/>
      <c r="O216" s="38"/>
      <c r="P216" s="38"/>
      <c r="Q216" s="38"/>
      <c r="R216" s="38"/>
      <c r="S216" s="38"/>
      <c r="T216" s="38"/>
      <c r="U216" s="38"/>
      <c r="V216" s="38"/>
      <c r="W216" s="38"/>
      <c r="X216" s="38"/>
      <c r="Y216" s="38"/>
      <c r="Z216" s="38"/>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c r="DV216" s="40"/>
      <c r="DW216" s="40"/>
      <c r="DX216" s="40"/>
      <c r="DY216" s="40"/>
      <c r="DZ216" s="40"/>
      <c r="EA216" s="40"/>
      <c r="EB216" s="40"/>
      <c r="EC216" s="40"/>
      <c r="ED216" s="40"/>
      <c r="EE216" s="40"/>
      <c r="EF216" s="40"/>
      <c r="EG216" s="40"/>
      <c r="EH216" s="40"/>
      <c r="EI216" s="40"/>
      <c r="EJ216" s="40"/>
      <c r="EK216" s="40"/>
      <c r="EL216" s="40"/>
      <c r="EM216" s="40"/>
      <c r="EN216" s="40"/>
      <c r="EO216" s="40"/>
      <c r="EP216" s="40"/>
      <c r="EQ216" s="40"/>
      <c r="ER216" s="40"/>
      <c r="ES216" s="40"/>
      <c r="ET216" s="40"/>
      <c r="EU216" s="40"/>
      <c r="EV216" s="40"/>
      <c r="EW216" s="40"/>
      <c r="EX216" s="40"/>
      <c r="EY216" s="40"/>
      <c r="EZ216" s="40"/>
      <c r="FA216" s="40"/>
      <c r="FB216" s="40"/>
      <c r="FC216" s="40"/>
      <c r="FD216" s="40"/>
      <c r="FE216" s="40"/>
      <c r="FF216" s="40"/>
      <c r="FG216" s="40"/>
      <c r="FH216" s="40"/>
      <c r="FI216" s="40"/>
      <c r="FJ216" s="40"/>
      <c r="FK216" s="40"/>
      <c r="FL216" s="40"/>
      <c r="FM216" s="40"/>
      <c r="FN216" s="40"/>
      <c r="FO216" s="40"/>
      <c r="FP216" s="40"/>
      <c r="FQ216" s="40"/>
      <c r="FR216" s="40"/>
      <c r="FS216" s="40"/>
      <c r="FT216" s="40"/>
      <c r="FU216" s="40"/>
      <c r="FV216" s="40"/>
      <c r="FW216" s="40"/>
      <c r="FX216" s="40"/>
      <c r="FY216" s="40"/>
      <c r="FZ216" s="40"/>
      <c r="GA216" s="40"/>
      <c r="GB216" s="40"/>
      <c r="GC216" s="40"/>
      <c r="GD216" s="40"/>
      <c r="GE216" s="40"/>
      <c r="GF216" s="40"/>
      <c r="GG216" s="40"/>
      <c r="GH216" s="40"/>
      <c r="GI216" s="40"/>
      <c r="GJ216" s="40"/>
      <c r="GK216" s="40"/>
      <c r="GL216" s="40"/>
      <c r="GM216" s="40"/>
      <c r="GN216" s="40"/>
      <c r="GO216" s="40"/>
      <c r="GP216" s="40"/>
      <c r="GQ216" s="40"/>
      <c r="GR216" s="40"/>
      <c r="GS216" s="40"/>
      <c r="GT216" s="40"/>
      <c r="GU216" s="40"/>
      <c r="GV216" s="40"/>
      <c r="GW216" s="40"/>
    </row>
    <row r="217" spans="7:205" ht="20.100000000000001" customHeight="1">
      <c r="G217" s="38"/>
      <c r="H217" s="38"/>
      <c r="I217" s="38"/>
      <c r="J217" s="38"/>
      <c r="K217" s="38"/>
      <c r="L217" s="38"/>
      <c r="M217" s="38"/>
      <c r="N217" s="38"/>
      <c r="O217" s="38"/>
      <c r="P217" s="38"/>
      <c r="Q217" s="38"/>
      <c r="R217" s="38"/>
      <c r="S217" s="38"/>
      <c r="T217" s="38"/>
      <c r="U217" s="38"/>
      <c r="V217" s="38"/>
      <c r="W217" s="38"/>
      <c r="X217" s="38"/>
      <c r="Y217" s="38"/>
      <c r="Z217" s="38"/>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c r="DV217" s="40"/>
      <c r="DW217" s="40"/>
      <c r="DX217" s="40"/>
      <c r="DY217" s="40"/>
      <c r="DZ217" s="40"/>
      <c r="EA217" s="40"/>
      <c r="EB217" s="40"/>
      <c r="EC217" s="40"/>
      <c r="ED217" s="40"/>
      <c r="EE217" s="40"/>
      <c r="EF217" s="40"/>
      <c r="EG217" s="40"/>
      <c r="EH217" s="40"/>
      <c r="EI217" s="40"/>
      <c r="EJ217" s="40"/>
      <c r="EK217" s="40"/>
      <c r="EL217" s="40"/>
      <c r="EM217" s="40"/>
      <c r="EN217" s="40"/>
      <c r="EO217" s="40"/>
      <c r="EP217" s="40"/>
      <c r="EQ217" s="40"/>
      <c r="ER217" s="40"/>
      <c r="ES217" s="40"/>
      <c r="ET217" s="40"/>
      <c r="EU217" s="40"/>
      <c r="EV217" s="40"/>
      <c r="EW217" s="40"/>
      <c r="EX217" s="40"/>
      <c r="EY217" s="40"/>
      <c r="EZ217" s="40"/>
      <c r="FA217" s="40"/>
      <c r="FB217" s="40"/>
      <c r="FC217" s="40"/>
      <c r="FD217" s="40"/>
      <c r="FE217" s="40"/>
      <c r="FF217" s="40"/>
      <c r="FG217" s="40"/>
      <c r="FH217" s="40"/>
      <c r="FI217" s="40"/>
      <c r="FJ217" s="40"/>
      <c r="FK217" s="40"/>
      <c r="FL217" s="40"/>
      <c r="FM217" s="40"/>
      <c r="FN217" s="40"/>
      <c r="FO217" s="40"/>
      <c r="FP217" s="40"/>
      <c r="FQ217" s="40"/>
      <c r="FR217" s="40"/>
      <c r="FS217" s="40"/>
      <c r="FT217" s="40"/>
      <c r="FU217" s="40"/>
      <c r="FV217" s="40"/>
      <c r="FW217" s="40"/>
      <c r="FX217" s="40"/>
      <c r="FY217" s="40"/>
      <c r="FZ217" s="40"/>
      <c r="GA217" s="40"/>
      <c r="GB217" s="40"/>
      <c r="GC217" s="40"/>
      <c r="GD217" s="40"/>
      <c r="GE217" s="40"/>
      <c r="GF217" s="40"/>
      <c r="GG217" s="40"/>
      <c r="GH217" s="40"/>
      <c r="GI217" s="40"/>
      <c r="GJ217" s="40"/>
      <c r="GK217" s="40"/>
      <c r="GL217" s="40"/>
      <c r="GM217" s="40"/>
      <c r="GN217" s="40"/>
      <c r="GO217" s="40"/>
      <c r="GP217" s="40"/>
      <c r="GQ217" s="40"/>
      <c r="GR217" s="40"/>
      <c r="GS217" s="40"/>
      <c r="GT217" s="40"/>
      <c r="GU217" s="40"/>
      <c r="GV217" s="40"/>
      <c r="GW217" s="40"/>
    </row>
    <row r="218" spans="7:205" ht="20.100000000000001" customHeight="1">
      <c r="G218" s="38"/>
      <c r="H218" s="38"/>
      <c r="I218" s="38"/>
      <c r="J218" s="38"/>
      <c r="K218" s="38"/>
      <c r="L218" s="38"/>
      <c r="M218" s="38"/>
      <c r="N218" s="38"/>
      <c r="O218" s="38"/>
      <c r="P218" s="38"/>
      <c r="Q218" s="38"/>
      <c r="R218" s="38"/>
      <c r="S218" s="38"/>
      <c r="T218" s="38"/>
      <c r="U218" s="38"/>
      <c r="V218" s="38"/>
      <c r="W218" s="38"/>
      <c r="X218" s="38"/>
      <c r="Y218" s="38"/>
      <c r="Z218" s="38"/>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c r="DV218" s="40"/>
      <c r="DW218" s="40"/>
      <c r="DX218" s="40"/>
      <c r="DY218" s="40"/>
      <c r="DZ218" s="40"/>
      <c r="EA218" s="40"/>
      <c r="EB218" s="40"/>
      <c r="EC218" s="40"/>
      <c r="ED218" s="40"/>
      <c r="EE218" s="40"/>
      <c r="EF218" s="40"/>
      <c r="EG218" s="40"/>
      <c r="EH218" s="40"/>
      <c r="EI218" s="40"/>
      <c r="EJ218" s="40"/>
      <c r="EK218" s="40"/>
      <c r="EL218" s="40"/>
      <c r="EM218" s="40"/>
      <c r="EN218" s="40"/>
      <c r="EO218" s="40"/>
      <c r="EP218" s="40"/>
      <c r="EQ218" s="40"/>
      <c r="ER218" s="40"/>
      <c r="ES218" s="40"/>
      <c r="ET218" s="40"/>
      <c r="EU218" s="40"/>
      <c r="EV218" s="40"/>
      <c r="EW218" s="40"/>
      <c r="EX218" s="40"/>
      <c r="EY218" s="40"/>
      <c r="EZ218" s="40"/>
      <c r="FA218" s="40"/>
      <c r="FB218" s="40"/>
      <c r="FC218" s="40"/>
      <c r="FD218" s="40"/>
      <c r="FE218" s="40"/>
      <c r="FF218" s="40"/>
      <c r="FG218" s="40"/>
      <c r="FH218" s="40"/>
      <c r="FI218" s="40"/>
      <c r="FJ218" s="40"/>
      <c r="FK218" s="40"/>
      <c r="FL218" s="40"/>
      <c r="FM218" s="40"/>
      <c r="FN218" s="40"/>
      <c r="FO218" s="40"/>
      <c r="FP218" s="40"/>
      <c r="FQ218" s="40"/>
      <c r="FR218" s="40"/>
      <c r="FS218" s="40"/>
      <c r="FT218" s="40"/>
      <c r="FU218" s="40"/>
      <c r="FV218" s="40"/>
      <c r="FW218" s="40"/>
      <c r="FX218" s="40"/>
      <c r="FY218" s="40"/>
      <c r="FZ218" s="40"/>
      <c r="GA218" s="40"/>
      <c r="GB218" s="40"/>
      <c r="GC218" s="40"/>
      <c r="GD218" s="40"/>
      <c r="GE218" s="40"/>
      <c r="GF218" s="40"/>
      <c r="GG218" s="40"/>
      <c r="GH218" s="40"/>
      <c r="GI218" s="40"/>
      <c r="GJ218" s="40"/>
      <c r="GK218" s="40"/>
      <c r="GL218" s="40"/>
      <c r="GM218" s="40"/>
      <c r="GN218" s="40"/>
      <c r="GO218" s="40"/>
      <c r="GP218" s="40"/>
      <c r="GQ218" s="40"/>
      <c r="GR218" s="40"/>
      <c r="GS218" s="40"/>
      <c r="GT218" s="40"/>
      <c r="GU218" s="40"/>
      <c r="GV218" s="40"/>
      <c r="GW218" s="40"/>
    </row>
    <row r="219" spans="7:205" ht="20.100000000000001" customHeight="1">
      <c r="G219" s="38"/>
      <c r="H219" s="38"/>
      <c r="I219" s="38"/>
      <c r="J219" s="38"/>
      <c r="K219" s="38"/>
      <c r="L219" s="38"/>
      <c r="M219" s="38"/>
      <c r="N219" s="38"/>
      <c r="O219" s="38"/>
      <c r="P219" s="38"/>
      <c r="Q219" s="38"/>
      <c r="R219" s="38"/>
      <c r="S219" s="38"/>
      <c r="T219" s="38"/>
      <c r="U219" s="38"/>
      <c r="V219" s="38"/>
      <c r="W219" s="38"/>
      <c r="X219" s="38"/>
      <c r="Y219" s="38"/>
      <c r="Z219" s="38"/>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c r="DV219" s="40"/>
      <c r="DW219" s="40"/>
      <c r="DX219" s="40"/>
      <c r="DY219" s="40"/>
      <c r="DZ219" s="40"/>
      <c r="EA219" s="40"/>
      <c r="EB219" s="40"/>
      <c r="EC219" s="40"/>
      <c r="ED219" s="40"/>
      <c r="EE219" s="40"/>
      <c r="EF219" s="40"/>
      <c r="EG219" s="40"/>
      <c r="EH219" s="40"/>
      <c r="EI219" s="40"/>
      <c r="EJ219" s="40"/>
      <c r="EK219" s="40"/>
      <c r="EL219" s="40"/>
      <c r="EM219" s="40"/>
      <c r="EN219" s="40"/>
      <c r="EO219" s="40"/>
      <c r="EP219" s="40"/>
      <c r="EQ219" s="40"/>
      <c r="ER219" s="40"/>
      <c r="ES219" s="40"/>
      <c r="ET219" s="40"/>
      <c r="EU219" s="40"/>
      <c r="EV219" s="40"/>
      <c r="EW219" s="40"/>
      <c r="EX219" s="40"/>
      <c r="EY219" s="40"/>
      <c r="EZ219" s="40"/>
      <c r="FA219" s="40"/>
      <c r="FB219" s="40"/>
      <c r="FC219" s="40"/>
      <c r="FD219" s="40"/>
      <c r="FE219" s="40"/>
      <c r="FF219" s="40"/>
      <c r="FG219" s="40"/>
      <c r="FH219" s="40"/>
      <c r="FI219" s="40"/>
      <c r="FJ219" s="40"/>
      <c r="FK219" s="40"/>
      <c r="FL219" s="40"/>
      <c r="FM219" s="40"/>
      <c r="FN219" s="40"/>
      <c r="FO219" s="40"/>
      <c r="FP219" s="40"/>
      <c r="FQ219" s="40"/>
      <c r="FR219" s="40"/>
      <c r="FS219" s="40"/>
      <c r="FT219" s="40"/>
      <c r="FU219" s="40"/>
      <c r="FV219" s="40"/>
      <c r="FW219" s="40"/>
      <c r="FX219" s="40"/>
      <c r="FY219" s="40"/>
      <c r="FZ219" s="40"/>
      <c r="GA219" s="40"/>
      <c r="GB219" s="40"/>
      <c r="GC219" s="40"/>
      <c r="GD219" s="40"/>
      <c r="GE219" s="40"/>
      <c r="GF219" s="40"/>
      <c r="GG219" s="40"/>
      <c r="GH219" s="40"/>
      <c r="GI219" s="40"/>
      <c r="GJ219" s="40"/>
      <c r="GK219" s="40"/>
      <c r="GL219" s="40"/>
      <c r="GM219" s="40"/>
      <c r="GN219" s="40"/>
      <c r="GO219" s="40"/>
      <c r="GP219" s="40"/>
      <c r="GQ219" s="40"/>
      <c r="GR219" s="40"/>
      <c r="GS219" s="40"/>
      <c r="GT219" s="40"/>
      <c r="GU219" s="40"/>
      <c r="GV219" s="40"/>
      <c r="GW219" s="40"/>
    </row>
    <row r="220" spans="7:205" ht="20.100000000000001" customHeight="1">
      <c r="G220" s="38"/>
      <c r="H220" s="38"/>
      <c r="I220" s="38"/>
      <c r="J220" s="38"/>
      <c r="K220" s="38"/>
      <c r="L220" s="38"/>
      <c r="M220" s="38"/>
      <c r="N220" s="38"/>
      <c r="O220" s="38"/>
      <c r="P220" s="38"/>
      <c r="Q220" s="38"/>
      <c r="R220" s="38"/>
      <c r="S220" s="38"/>
      <c r="T220" s="38"/>
      <c r="U220" s="38"/>
      <c r="V220" s="38"/>
      <c r="W220" s="38"/>
      <c r="X220" s="38"/>
      <c r="Y220" s="38"/>
      <c r="Z220" s="38"/>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c r="DV220" s="40"/>
      <c r="DW220" s="40"/>
      <c r="DX220" s="40"/>
      <c r="DY220" s="40"/>
      <c r="DZ220" s="40"/>
      <c r="EA220" s="40"/>
      <c r="EB220" s="40"/>
      <c r="EC220" s="40"/>
      <c r="ED220" s="40"/>
      <c r="EE220" s="40"/>
      <c r="EF220" s="40"/>
      <c r="EG220" s="40"/>
      <c r="EH220" s="40"/>
      <c r="EI220" s="40"/>
      <c r="EJ220" s="40"/>
      <c r="EK220" s="40"/>
      <c r="EL220" s="40"/>
      <c r="EM220" s="40"/>
      <c r="EN220" s="40"/>
      <c r="EO220" s="40"/>
      <c r="EP220" s="40"/>
      <c r="EQ220" s="40"/>
      <c r="ER220" s="40"/>
      <c r="ES220" s="40"/>
      <c r="ET220" s="40"/>
      <c r="EU220" s="40"/>
      <c r="EV220" s="40"/>
      <c r="EW220" s="40"/>
      <c r="EX220" s="40"/>
      <c r="EY220" s="40"/>
      <c r="EZ220" s="40"/>
      <c r="FA220" s="40"/>
      <c r="FB220" s="40"/>
      <c r="FC220" s="40"/>
      <c r="FD220" s="40"/>
      <c r="FE220" s="40"/>
      <c r="FF220" s="40"/>
      <c r="FG220" s="40"/>
      <c r="FH220" s="40"/>
      <c r="FI220" s="40"/>
      <c r="FJ220" s="40"/>
      <c r="FK220" s="40"/>
      <c r="FL220" s="40"/>
      <c r="FM220" s="40"/>
      <c r="FN220" s="40"/>
      <c r="FO220" s="40"/>
      <c r="FP220" s="40"/>
      <c r="FQ220" s="40"/>
      <c r="FR220" s="40"/>
      <c r="FS220" s="40"/>
      <c r="FT220" s="40"/>
      <c r="FU220" s="40"/>
      <c r="FV220" s="40"/>
      <c r="FW220" s="40"/>
      <c r="FX220" s="40"/>
      <c r="FY220" s="40"/>
      <c r="FZ220" s="40"/>
      <c r="GA220" s="40"/>
      <c r="GB220" s="40"/>
      <c r="GC220" s="40"/>
      <c r="GD220" s="40"/>
      <c r="GE220" s="40"/>
      <c r="GF220" s="40"/>
      <c r="GG220" s="40"/>
      <c r="GH220" s="40"/>
      <c r="GI220" s="40"/>
      <c r="GJ220" s="40"/>
      <c r="GK220" s="40"/>
      <c r="GL220" s="40"/>
      <c r="GM220" s="40"/>
      <c r="GN220" s="40"/>
      <c r="GO220" s="40"/>
      <c r="GP220" s="40"/>
      <c r="GQ220" s="40"/>
      <c r="GR220" s="40"/>
      <c r="GS220" s="40"/>
      <c r="GT220" s="40"/>
      <c r="GU220" s="40"/>
      <c r="GV220" s="40"/>
      <c r="GW220" s="40"/>
    </row>
    <row r="221" spans="7:205" ht="20.100000000000001" customHeight="1">
      <c r="G221" s="38"/>
      <c r="H221" s="38"/>
      <c r="I221" s="38"/>
      <c r="J221" s="38"/>
      <c r="K221" s="38"/>
      <c r="L221" s="38"/>
      <c r="M221" s="38"/>
      <c r="N221" s="38"/>
      <c r="O221" s="38"/>
      <c r="P221" s="38"/>
      <c r="Q221" s="38"/>
      <c r="R221" s="38"/>
      <c r="S221" s="38"/>
      <c r="T221" s="38"/>
      <c r="U221" s="38"/>
      <c r="V221" s="38"/>
      <c r="W221" s="38"/>
      <c r="X221" s="38"/>
      <c r="Y221" s="38"/>
      <c r="Z221" s="38"/>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c r="DV221" s="40"/>
      <c r="DW221" s="40"/>
      <c r="DX221" s="40"/>
      <c r="DY221" s="40"/>
      <c r="DZ221" s="40"/>
      <c r="EA221" s="40"/>
      <c r="EB221" s="40"/>
      <c r="EC221" s="40"/>
      <c r="ED221" s="40"/>
      <c r="EE221" s="40"/>
      <c r="EF221" s="40"/>
      <c r="EG221" s="40"/>
      <c r="EH221" s="40"/>
      <c r="EI221" s="40"/>
      <c r="EJ221" s="40"/>
      <c r="EK221" s="40"/>
      <c r="EL221" s="40"/>
      <c r="EM221" s="40"/>
      <c r="EN221" s="40"/>
      <c r="EO221" s="40"/>
      <c r="EP221" s="40"/>
      <c r="EQ221" s="40"/>
      <c r="ER221" s="40"/>
      <c r="ES221" s="40"/>
      <c r="ET221" s="40"/>
      <c r="EU221" s="40"/>
      <c r="EV221" s="40"/>
      <c r="EW221" s="40"/>
      <c r="EX221" s="40"/>
      <c r="EY221" s="40"/>
      <c r="EZ221" s="40"/>
      <c r="FA221" s="40"/>
      <c r="FB221" s="40"/>
      <c r="FC221" s="40"/>
      <c r="FD221" s="40"/>
      <c r="FE221" s="40"/>
      <c r="FF221" s="40"/>
      <c r="FG221" s="40"/>
      <c r="FH221" s="40"/>
      <c r="FI221" s="40"/>
      <c r="FJ221" s="40"/>
      <c r="FK221" s="40"/>
      <c r="FL221" s="40"/>
      <c r="FM221" s="40"/>
      <c r="FN221" s="40"/>
      <c r="FO221" s="40"/>
      <c r="FP221" s="40"/>
      <c r="FQ221" s="40"/>
      <c r="FR221" s="40"/>
      <c r="FS221" s="40"/>
      <c r="FT221" s="40"/>
      <c r="FU221" s="40"/>
      <c r="FV221" s="40"/>
      <c r="FW221" s="40"/>
      <c r="FX221" s="40"/>
      <c r="FY221" s="40"/>
      <c r="FZ221" s="40"/>
      <c r="GA221" s="40"/>
      <c r="GB221" s="40"/>
      <c r="GC221" s="40"/>
      <c r="GD221" s="40"/>
      <c r="GE221" s="40"/>
      <c r="GF221" s="40"/>
      <c r="GG221" s="40"/>
      <c r="GH221" s="40"/>
      <c r="GI221" s="40"/>
      <c r="GJ221" s="40"/>
      <c r="GK221" s="40"/>
      <c r="GL221" s="40"/>
      <c r="GM221" s="40"/>
      <c r="GN221" s="40"/>
      <c r="GO221" s="40"/>
      <c r="GP221" s="40"/>
      <c r="GQ221" s="40"/>
      <c r="GR221" s="40"/>
      <c r="GS221" s="40"/>
      <c r="GT221" s="40"/>
      <c r="GU221" s="40"/>
      <c r="GV221" s="40"/>
      <c r="GW221" s="40"/>
    </row>
    <row r="222" spans="7:205" ht="20.100000000000001" customHeight="1">
      <c r="G222" s="38"/>
      <c r="H222" s="38"/>
      <c r="I222" s="38"/>
      <c r="J222" s="38"/>
      <c r="K222" s="38"/>
      <c r="L222" s="38"/>
      <c r="M222" s="38"/>
      <c r="N222" s="38"/>
      <c r="O222" s="38"/>
      <c r="P222" s="38"/>
      <c r="Q222" s="38"/>
      <c r="R222" s="38"/>
      <c r="S222" s="38"/>
      <c r="T222" s="38"/>
      <c r="U222" s="38"/>
      <c r="V222" s="38"/>
      <c r="W222" s="38"/>
      <c r="X222" s="38"/>
      <c r="Y222" s="38"/>
      <c r="Z222" s="38"/>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c r="DV222" s="40"/>
      <c r="DW222" s="40"/>
      <c r="DX222" s="40"/>
      <c r="DY222" s="40"/>
      <c r="DZ222" s="40"/>
      <c r="EA222" s="40"/>
      <c r="EB222" s="40"/>
      <c r="EC222" s="40"/>
      <c r="ED222" s="40"/>
      <c r="EE222" s="40"/>
      <c r="EF222" s="40"/>
      <c r="EG222" s="40"/>
      <c r="EH222" s="40"/>
      <c r="EI222" s="40"/>
      <c r="EJ222" s="40"/>
      <c r="EK222" s="40"/>
      <c r="EL222" s="40"/>
      <c r="EM222" s="40"/>
      <c r="EN222" s="40"/>
      <c r="EO222" s="40"/>
      <c r="EP222" s="40"/>
      <c r="EQ222" s="40"/>
      <c r="ER222" s="40"/>
      <c r="ES222" s="40"/>
      <c r="ET222" s="40"/>
      <c r="EU222" s="40"/>
      <c r="EV222" s="40"/>
      <c r="EW222" s="40"/>
      <c r="EX222" s="40"/>
      <c r="EY222" s="40"/>
      <c r="EZ222" s="40"/>
      <c r="FA222" s="40"/>
      <c r="FB222" s="40"/>
      <c r="FC222" s="40"/>
      <c r="FD222" s="40"/>
      <c r="FE222" s="40"/>
      <c r="FF222" s="40"/>
      <c r="FG222" s="40"/>
      <c r="FH222" s="40"/>
      <c r="FI222" s="40"/>
      <c r="FJ222" s="40"/>
      <c r="FK222" s="40"/>
      <c r="FL222" s="40"/>
      <c r="FM222" s="40"/>
      <c r="FN222" s="40"/>
      <c r="FO222" s="40"/>
      <c r="FP222" s="40"/>
      <c r="FQ222" s="40"/>
      <c r="FR222" s="40"/>
      <c r="FS222" s="40"/>
      <c r="FT222" s="40"/>
      <c r="FU222" s="40"/>
      <c r="FV222" s="40"/>
      <c r="FW222" s="40"/>
      <c r="FX222" s="40"/>
      <c r="FY222" s="40"/>
      <c r="FZ222" s="40"/>
      <c r="GA222" s="40"/>
      <c r="GB222" s="40"/>
      <c r="GC222" s="40"/>
      <c r="GD222" s="40"/>
      <c r="GE222" s="40"/>
      <c r="GF222" s="40"/>
      <c r="GG222" s="40"/>
      <c r="GH222" s="40"/>
      <c r="GI222" s="40"/>
      <c r="GJ222" s="40"/>
      <c r="GK222" s="40"/>
      <c r="GL222" s="40"/>
      <c r="GM222" s="40"/>
      <c r="GN222" s="40"/>
      <c r="GO222" s="40"/>
      <c r="GP222" s="40"/>
      <c r="GQ222" s="40"/>
      <c r="GR222" s="40"/>
      <c r="GS222" s="40"/>
      <c r="GT222" s="40"/>
      <c r="GU222" s="40"/>
      <c r="GV222" s="40"/>
      <c r="GW222" s="40"/>
    </row>
  </sheetData>
  <sheetProtection algorithmName="SHA-512" hashValue="RoKO3ZRgSblziJijbmjgYUFqhxpGHV3z1IihFmyvaYiv98MuhlzJLlpAZI89u1HCmLh5u4ejqkVjZT4i4kPZBA==" saltValue="bJ2yBBM76yq/hCLL5CpS3A==" spinCount="100000" sheet="1" objects="1" scenarios="1"/>
  <mergeCells count="3">
    <mergeCell ref="B2:F2"/>
    <mergeCell ref="B4:F4"/>
    <mergeCell ref="B26:E27"/>
  </mergeCells>
  <hyperlinks>
    <hyperlink ref="B18" location="'2FR'!A1" tooltip="Outil" display="} Klik hier" xr:uid="{3F5161DC-BD40-4104-A62D-A486EEE3562E}"/>
    <hyperlink ref="F21" r:id="rId1" tooltip="Contactez la rédaction" display="} e-mail à la rédaction" xr:uid="{41F097AB-71CC-4BDF-8A58-9F8AB9076428}"/>
  </hyperlinks>
  <pageMargins left="0.75" right="0.75" top="1" bottom="1" header="0.5" footer="0.5"/>
  <pageSetup paperSize="9" orientation="portrait" r:id="rId2"/>
  <headerFooter alignWithMargins="0">
    <oddHeader>&amp;C&amp;Z&amp;F</oddHeader>
    <oddFooter>&amp;C&amp;P/&amp;N</oddFoot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5675B-66FF-4468-B4F6-DC59791B9770}">
  <sheetPr codeName="Sheet8">
    <tabColor theme="9" tint="0.79998168889431442"/>
    <pageSetUpPr autoPageBreaks="0"/>
  </sheetPr>
  <dimension ref="A1:AM119"/>
  <sheetViews>
    <sheetView showGridLines="0" showRowColHeaders="0" zoomScaleNormal="100" workbookViewId="0">
      <selection activeCell="S2" sqref="S2"/>
    </sheetView>
  </sheetViews>
  <sheetFormatPr defaultColWidth="9.140625" defaultRowHeight="15.95" customHeight="1"/>
  <cols>
    <col min="1" max="1" width="5.7109375" style="8" customWidth="1"/>
    <col min="2" max="2" width="26.7109375" style="8" customWidth="1"/>
    <col min="3" max="17" width="8.28515625" style="8" customWidth="1"/>
    <col min="18" max="23" width="5.7109375" style="8" customWidth="1"/>
    <col min="24" max="24" width="28.140625" style="8" hidden="1" customWidth="1"/>
    <col min="25" max="26" width="10.140625" style="8" hidden="1" customWidth="1"/>
    <col min="27" max="39" width="9.140625" style="8" hidden="1" customWidth="1"/>
    <col min="40" max="16384" width="9.140625" style="8"/>
  </cols>
  <sheetData>
    <row r="1" spans="2:39" ht="15.95" customHeight="1" thickBot="1"/>
    <row r="2" spans="2:39" ht="30" customHeight="1" thickBot="1">
      <c r="B2" s="435" t="s">
        <v>107</v>
      </c>
      <c r="C2" s="435"/>
      <c r="D2" s="435"/>
      <c r="E2" s="435"/>
      <c r="F2" s="435"/>
      <c r="G2" s="435"/>
      <c r="H2" s="435"/>
      <c r="I2" s="435"/>
      <c r="J2" s="435"/>
      <c r="K2" s="435"/>
      <c r="L2" s="435"/>
      <c r="M2" s="435"/>
      <c r="N2" s="435"/>
      <c r="O2" s="435"/>
      <c r="P2" s="435"/>
      <c r="Q2" s="435"/>
      <c r="S2" s="251" t="s">
        <v>0</v>
      </c>
      <c r="T2" s="142" t="s">
        <v>1</v>
      </c>
      <c r="U2" s="4" t="s">
        <v>2</v>
      </c>
      <c r="V2" s="4" t="s">
        <v>3</v>
      </c>
    </row>
    <row r="3" spans="2:39" ht="15.95" customHeight="1">
      <c r="B3" s="143"/>
      <c r="C3" s="143"/>
      <c r="D3" s="143"/>
      <c r="E3" s="143"/>
      <c r="F3" s="143"/>
      <c r="G3" s="143"/>
      <c r="H3" s="143"/>
      <c r="I3" s="143"/>
      <c r="J3" s="143"/>
      <c r="K3" s="143"/>
      <c r="L3" s="143"/>
      <c r="M3" s="143"/>
      <c r="N3" s="143"/>
      <c r="O3" s="143"/>
      <c r="P3" s="143"/>
      <c r="Q3" s="340" t="s">
        <v>188</v>
      </c>
      <c r="S3" s="144"/>
      <c r="T3" s="144"/>
      <c r="U3" s="144"/>
      <c r="V3" s="144"/>
    </row>
    <row r="4" spans="2:39" ht="15.75" customHeight="1">
      <c r="B4" s="343" t="s">
        <v>89</v>
      </c>
      <c r="C4" s="145"/>
      <c r="D4" s="145"/>
      <c r="E4" s="145"/>
      <c r="F4" s="145"/>
      <c r="G4" s="145"/>
      <c r="H4" s="145"/>
      <c r="I4" s="145"/>
      <c r="J4" s="145"/>
      <c r="K4" s="145"/>
      <c r="L4" s="145"/>
      <c r="M4" s="145"/>
      <c r="N4" s="145"/>
      <c r="O4" s="145"/>
      <c r="P4" s="145"/>
      <c r="S4" s="144"/>
      <c r="T4" s="144"/>
      <c r="U4" s="144"/>
      <c r="V4" s="146"/>
    </row>
    <row r="5" spans="2:39" ht="15.95" customHeight="1">
      <c r="B5" s="147" t="s">
        <v>108</v>
      </c>
      <c r="C5" s="147"/>
      <c r="D5" s="147"/>
      <c r="E5" s="147"/>
      <c r="F5" s="147"/>
      <c r="G5" s="147"/>
      <c r="H5" s="147"/>
      <c r="I5" s="147"/>
      <c r="J5" s="147"/>
      <c r="K5" s="147"/>
      <c r="L5" s="147"/>
      <c r="N5" s="439" t="s">
        <v>58</v>
      </c>
      <c r="O5" s="440"/>
      <c r="P5" s="440"/>
      <c r="Q5" s="441"/>
      <c r="R5" s="9"/>
      <c r="S5" s="144"/>
      <c r="T5" s="144"/>
      <c r="U5" s="144"/>
      <c r="V5" s="146"/>
    </row>
    <row r="6" spans="2:39" ht="15.95" customHeight="1">
      <c r="B6" s="148" t="s">
        <v>90</v>
      </c>
      <c r="C6" s="148"/>
      <c r="D6" s="148"/>
      <c r="E6" s="148"/>
      <c r="F6" s="148"/>
      <c r="G6" s="148"/>
      <c r="H6" s="148"/>
      <c r="I6" s="148"/>
      <c r="J6" s="148"/>
      <c r="K6" s="148"/>
      <c r="L6" s="148"/>
      <c r="N6" s="392">
        <v>100</v>
      </c>
      <c r="O6" s="393"/>
      <c r="P6" s="393"/>
      <c r="Q6" s="394"/>
      <c r="R6" s="149"/>
      <c r="S6" s="144"/>
      <c r="T6" s="144"/>
      <c r="U6" s="144"/>
      <c r="V6" s="146"/>
    </row>
    <row r="7" spans="2:39" ht="15.95" customHeight="1">
      <c r="B7" s="148" t="s">
        <v>109</v>
      </c>
      <c r="C7" s="148"/>
      <c r="D7" s="148"/>
      <c r="E7" s="148"/>
      <c r="F7" s="148"/>
      <c r="G7" s="148"/>
      <c r="H7" s="148"/>
      <c r="I7" s="148"/>
      <c r="J7" s="148"/>
      <c r="K7" s="148"/>
      <c r="L7" s="148"/>
      <c r="M7" s="282"/>
      <c r="N7" s="283"/>
      <c r="O7" s="283"/>
      <c r="P7" s="283"/>
      <c r="Q7" s="140"/>
      <c r="S7" s="150" t="s">
        <v>1</v>
      </c>
      <c r="T7" s="144"/>
      <c r="U7" s="144"/>
      <c r="V7" s="146"/>
      <c r="Y7" s="258"/>
    </row>
    <row r="8" spans="2:39" ht="15.95" customHeight="1">
      <c r="Q8" s="341" t="str">
        <f>IF(OR(calcFR!B7=3,calcFR!B7=6),"Pour un faux hybride (voir i) acheté à partir du 01/01/2018, vous indiquez les émissions de son correspondant non-hybride.",IF(AND(cootfr&gt;0,calcFR!B7=7),"Pour les véhicules électriques, l'émission doit être de zéro. ",""))</f>
        <v/>
      </c>
      <c r="R8" s="149"/>
      <c r="S8" s="144"/>
      <c r="T8" s="144"/>
      <c r="U8" s="144"/>
      <c r="V8" s="146"/>
      <c r="Y8" s="258"/>
    </row>
    <row r="9" spans="2:39" ht="15.75" customHeight="1">
      <c r="B9" s="343" t="s">
        <v>86</v>
      </c>
      <c r="C9" s="145"/>
      <c r="D9" s="145"/>
      <c r="E9" s="145"/>
      <c r="F9" s="145"/>
      <c r="G9" s="145"/>
      <c r="H9" s="145"/>
      <c r="I9" s="145"/>
      <c r="J9" s="145"/>
      <c r="K9" s="145"/>
      <c r="L9" s="145"/>
      <c r="M9" s="145"/>
      <c r="N9" s="145"/>
      <c r="O9" s="145"/>
      <c r="P9" s="145"/>
      <c r="R9" s="149"/>
      <c r="S9" s="144"/>
      <c r="T9" s="144"/>
      <c r="U9" s="144"/>
      <c r="V9" s="146"/>
      <c r="X9" s="145" t="s">
        <v>86</v>
      </c>
      <c r="Y9" s="145"/>
      <c r="Z9" s="145"/>
      <c r="AA9" s="145"/>
      <c r="AB9" s="145"/>
      <c r="AC9" s="145"/>
      <c r="AD9" s="145"/>
      <c r="AE9" s="145"/>
      <c r="AF9" s="145"/>
      <c r="AG9" s="145"/>
      <c r="AH9" s="145"/>
      <c r="AI9" s="145"/>
      <c r="AJ9" s="145"/>
      <c r="AK9" s="145"/>
      <c r="AL9" s="145"/>
    </row>
    <row r="10" spans="2:39" ht="15.95" customHeight="1">
      <c r="B10" s="345" t="s">
        <v>91</v>
      </c>
      <c r="C10" s="427" t="s">
        <v>87</v>
      </c>
      <c r="D10" s="427"/>
      <c r="E10" s="427"/>
      <c r="F10" s="427"/>
      <c r="G10" s="427"/>
      <c r="H10" s="427"/>
      <c r="I10" s="427"/>
      <c r="J10" s="427"/>
      <c r="K10" s="427"/>
      <c r="L10" s="427"/>
      <c r="M10" s="427"/>
      <c r="N10" s="427"/>
      <c r="O10" s="427"/>
      <c r="P10" s="427"/>
      <c r="Q10" s="427"/>
      <c r="S10" s="144"/>
      <c r="T10" s="144"/>
      <c r="U10" s="144"/>
      <c r="V10" s="146"/>
      <c r="X10" s="151" t="s">
        <v>91</v>
      </c>
      <c r="Y10" s="428" t="s">
        <v>87</v>
      </c>
      <c r="Z10" s="428"/>
      <c r="AA10" s="428"/>
      <c r="AB10" s="428"/>
      <c r="AC10" s="428"/>
      <c r="AD10" s="428"/>
      <c r="AE10" s="428"/>
      <c r="AF10" s="428"/>
      <c r="AG10" s="428"/>
      <c r="AH10" s="428"/>
      <c r="AI10" s="428"/>
      <c r="AJ10" s="428"/>
      <c r="AK10" s="428"/>
      <c r="AL10" s="428"/>
      <c r="AM10" s="428"/>
    </row>
    <row r="11" spans="2:39" ht="15.95" customHeight="1">
      <c r="B11" s="350" t="s">
        <v>88</v>
      </c>
      <c r="C11" s="349">
        <v>2017</v>
      </c>
      <c r="D11" s="349">
        <v>2018</v>
      </c>
      <c r="E11" s="349">
        <v>2019</v>
      </c>
      <c r="F11" s="349">
        <v>2020</v>
      </c>
      <c r="G11" s="349">
        <v>2021</v>
      </c>
      <c r="H11" s="349">
        <v>2022</v>
      </c>
      <c r="I11" s="349">
        <v>2023</v>
      </c>
      <c r="J11" s="349">
        <v>2024</v>
      </c>
      <c r="K11" s="349">
        <v>2025</v>
      </c>
      <c r="L11" s="349">
        <v>2026</v>
      </c>
      <c r="M11" s="349">
        <v>2027</v>
      </c>
      <c r="N11" s="349">
        <v>2028</v>
      </c>
      <c r="O11" s="349">
        <v>2029</v>
      </c>
      <c r="P11" s="349">
        <v>2030</v>
      </c>
      <c r="Q11" s="349">
        <v>2031</v>
      </c>
      <c r="S11" s="144"/>
      <c r="T11" s="144"/>
      <c r="U11" s="144"/>
      <c r="V11" s="146"/>
      <c r="X11" s="153" t="s">
        <v>88</v>
      </c>
      <c r="Y11" s="154">
        <v>2017</v>
      </c>
      <c r="Z11" s="154">
        <v>2018</v>
      </c>
      <c r="AA11" s="154">
        <v>2019</v>
      </c>
      <c r="AB11" s="154">
        <v>2020</v>
      </c>
      <c r="AC11" s="154">
        <v>2021</v>
      </c>
      <c r="AD11" s="154">
        <v>2022</v>
      </c>
      <c r="AE11" s="154">
        <v>2023</v>
      </c>
      <c r="AF11" s="154">
        <v>2024</v>
      </c>
      <c r="AG11" s="154">
        <v>2025</v>
      </c>
      <c r="AH11" s="154">
        <v>2026</v>
      </c>
      <c r="AI11" s="154">
        <v>2027</v>
      </c>
      <c r="AJ11" s="154">
        <v>2028</v>
      </c>
      <c r="AK11" s="154">
        <v>2029</v>
      </c>
      <c r="AL11" s="154">
        <v>2030</v>
      </c>
      <c r="AM11" s="154">
        <v>2031</v>
      </c>
    </row>
    <row r="12" spans="2:39" ht="15.95" customHeight="1">
      <c r="B12" s="351">
        <v>2017</v>
      </c>
      <c r="C12" s="259">
        <f>+calcFR!$I$25</f>
        <v>0.9</v>
      </c>
      <c r="D12" s="260">
        <f>+calcFR!$I$25</f>
        <v>0.9</v>
      </c>
      <c r="E12" s="260">
        <f>+calcFR!$I$25</f>
        <v>0.9</v>
      </c>
      <c r="F12" s="261">
        <f>+calcFR!$D$35</f>
        <v>0.72499999999999998</v>
      </c>
      <c r="G12" s="261">
        <f>+calcFR!$D$35</f>
        <v>0.72499999999999998</v>
      </c>
      <c r="H12" s="261">
        <f>+calcFR!$D$35</f>
        <v>0.72499999999999998</v>
      </c>
      <c r="I12" s="261">
        <f>+calcFR!$D$35</f>
        <v>0.72499999999999998</v>
      </c>
      <c r="J12" s="261">
        <f>+calcFR!$D$35</f>
        <v>0.72499999999999998</v>
      </c>
      <c r="K12" s="261">
        <f>+calcFR!$D$35</f>
        <v>0.72499999999999998</v>
      </c>
      <c r="L12" s="261">
        <f>+calcFR!$D$35</f>
        <v>0.72499999999999998</v>
      </c>
      <c r="M12" s="261">
        <f>+calcFR!$D$35</f>
        <v>0.72499999999999998</v>
      </c>
      <c r="N12" s="261">
        <f>+calcFR!$D$35</f>
        <v>0.72499999999999998</v>
      </c>
      <c r="O12" s="261">
        <f>+calcFR!$D$35</f>
        <v>0.72499999999999998</v>
      </c>
      <c r="P12" s="261">
        <f>+calcFR!$D$35</f>
        <v>0.72499999999999998</v>
      </c>
      <c r="Q12" s="261">
        <f>+calcFR!$D$35</f>
        <v>0.72499999999999998</v>
      </c>
      <c r="S12" s="144"/>
      <c r="T12" s="144"/>
      <c r="U12" s="144"/>
      <c r="V12" s="146"/>
      <c r="X12" s="155">
        <v>2017</v>
      </c>
      <c r="Y12" s="259">
        <f>+calcFR1!$I$25</f>
        <v>0.9</v>
      </c>
      <c r="Z12" s="260">
        <f>+calcFR1!$I$25</f>
        <v>0.9</v>
      </c>
      <c r="AA12" s="260">
        <f>+calcFR1!$I$25</f>
        <v>0.9</v>
      </c>
      <c r="AB12" s="261">
        <f>+calcFR1!$D$35</f>
        <v>0.72499999999999998</v>
      </c>
      <c r="AC12" s="261">
        <f>+calcFR1!$D$35</f>
        <v>0.72499999999999998</v>
      </c>
      <c r="AD12" s="261">
        <f>+calcFR1!$D$35</f>
        <v>0.72499999999999998</v>
      </c>
      <c r="AE12" s="261">
        <f>+calcFR1!$D$35</f>
        <v>0.72499999999999998</v>
      </c>
      <c r="AF12" s="261">
        <f>+calcFR1!$D$35</f>
        <v>0.72499999999999998</v>
      </c>
      <c r="AG12" s="261">
        <f>+calcFR1!$D$35</f>
        <v>0.72499999999999998</v>
      </c>
      <c r="AH12" s="261">
        <f>+calcFR1!$D$35</f>
        <v>0.72499999999999998</v>
      </c>
      <c r="AI12" s="261">
        <f>+calcFR1!$D$35</f>
        <v>0.72499999999999998</v>
      </c>
      <c r="AJ12" s="261">
        <f>+calcFR1!$D$35</f>
        <v>0.72499999999999998</v>
      </c>
      <c r="AK12" s="261">
        <f>+calcFR1!$D$35</f>
        <v>0.72499999999999998</v>
      </c>
      <c r="AL12" s="261">
        <f>+calcFR1!$D$35</f>
        <v>0.72499999999999998</v>
      </c>
      <c r="AM12" s="261">
        <f>+calcFR1!$D$35</f>
        <v>0.72499999999999998</v>
      </c>
    </row>
    <row r="13" spans="2:39" ht="15.95" customHeight="1">
      <c r="B13" s="351">
        <v>2018</v>
      </c>
      <c r="C13" s="262" t="s">
        <v>14</v>
      </c>
      <c r="D13" s="263">
        <f>+calcFR!$I$25</f>
        <v>0.9</v>
      </c>
      <c r="E13" s="263">
        <f>+calcFR!$I$25</f>
        <v>0.9</v>
      </c>
      <c r="F13" s="264">
        <f>+calcFR!$D$35</f>
        <v>0.72499999999999998</v>
      </c>
      <c r="G13" s="264">
        <f>+calcFR!$D$35</f>
        <v>0.72499999999999998</v>
      </c>
      <c r="H13" s="264">
        <f>+calcFR!$D$35</f>
        <v>0.72499999999999998</v>
      </c>
      <c r="I13" s="264">
        <f>+calcFR!$D$35</f>
        <v>0.72499999999999998</v>
      </c>
      <c r="J13" s="264">
        <f>+calcFR!$D$35</f>
        <v>0.72499999999999998</v>
      </c>
      <c r="K13" s="264">
        <f>+calcFR!$D$35</f>
        <v>0.72499999999999998</v>
      </c>
      <c r="L13" s="264">
        <f>+calcFR!$D$35</f>
        <v>0.72499999999999998</v>
      </c>
      <c r="M13" s="264">
        <f>+calcFR!$D$35</f>
        <v>0.72499999999999998</v>
      </c>
      <c r="N13" s="264">
        <f>+calcFR!$D$35</f>
        <v>0.72499999999999998</v>
      </c>
      <c r="O13" s="264">
        <f>+calcFR!$D$35</f>
        <v>0.72499999999999998</v>
      </c>
      <c r="P13" s="264">
        <f>+calcFR!$D$35</f>
        <v>0.72499999999999998</v>
      </c>
      <c r="Q13" s="264">
        <f>+calcFR!$D$35</f>
        <v>0.72499999999999998</v>
      </c>
      <c r="S13" s="144"/>
      <c r="T13" s="144"/>
      <c r="U13" s="144"/>
      <c r="V13" s="146"/>
      <c r="X13" s="155">
        <v>2018</v>
      </c>
      <c r="Y13" s="262" t="s">
        <v>14</v>
      </c>
      <c r="Z13" s="263">
        <f>+calcFR1!$I$25</f>
        <v>0.9</v>
      </c>
      <c r="AA13" s="263">
        <f>+calcFR1!$I$25</f>
        <v>0.9</v>
      </c>
      <c r="AB13" s="264">
        <f>+calcFR1!$D$35</f>
        <v>0.72499999999999998</v>
      </c>
      <c r="AC13" s="264">
        <f>+calcFR1!$D$35</f>
        <v>0.72499999999999998</v>
      </c>
      <c r="AD13" s="264">
        <f>+calcFR1!$D$35</f>
        <v>0.72499999999999998</v>
      </c>
      <c r="AE13" s="264">
        <f>+calcFR1!$D$35</f>
        <v>0.72499999999999998</v>
      </c>
      <c r="AF13" s="264">
        <f>+calcFR1!$D$35</f>
        <v>0.72499999999999998</v>
      </c>
      <c r="AG13" s="264">
        <f>+calcFR1!$D$35</f>
        <v>0.72499999999999998</v>
      </c>
      <c r="AH13" s="264">
        <f>+calcFR1!$D$35</f>
        <v>0.72499999999999998</v>
      </c>
      <c r="AI13" s="264">
        <f>+calcFR1!$D$35</f>
        <v>0.72499999999999998</v>
      </c>
      <c r="AJ13" s="264">
        <f>+calcFR1!$D$35</f>
        <v>0.72499999999999998</v>
      </c>
      <c r="AK13" s="264">
        <f>+calcFR1!$D$35</f>
        <v>0.72499999999999998</v>
      </c>
      <c r="AL13" s="264">
        <f>+calcFR1!$D$35</f>
        <v>0.72499999999999998</v>
      </c>
      <c r="AM13" s="264">
        <f>+calcFR1!$D$35</f>
        <v>0.72499999999999998</v>
      </c>
    </row>
    <row r="14" spans="2:39" ht="15.95" customHeight="1">
      <c r="B14" s="351">
        <v>2019</v>
      </c>
      <c r="C14" s="262" t="s">
        <v>14</v>
      </c>
      <c r="D14" s="262" t="s">
        <v>14</v>
      </c>
      <c r="E14" s="263">
        <f>+calcFR!$I$25</f>
        <v>0.9</v>
      </c>
      <c r="F14" s="264">
        <f>+calcFR!$D$35</f>
        <v>0.72499999999999998</v>
      </c>
      <c r="G14" s="264">
        <f>+calcFR!$D$35</f>
        <v>0.72499999999999998</v>
      </c>
      <c r="H14" s="264">
        <f>+calcFR!$D$35</f>
        <v>0.72499999999999998</v>
      </c>
      <c r="I14" s="264">
        <f>+calcFR!$D$35</f>
        <v>0.72499999999999998</v>
      </c>
      <c r="J14" s="264">
        <f>+calcFR!$D$35</f>
        <v>0.72499999999999998</v>
      </c>
      <c r="K14" s="264">
        <f>+calcFR!$D$35</f>
        <v>0.72499999999999998</v>
      </c>
      <c r="L14" s="264">
        <f>+calcFR!$D$35</f>
        <v>0.72499999999999998</v>
      </c>
      <c r="M14" s="264">
        <f>+calcFR!$D$35</f>
        <v>0.72499999999999998</v>
      </c>
      <c r="N14" s="264">
        <f>+calcFR!$D$35</f>
        <v>0.72499999999999998</v>
      </c>
      <c r="O14" s="264">
        <f>+calcFR!$D$35</f>
        <v>0.72499999999999998</v>
      </c>
      <c r="P14" s="264">
        <f>+calcFR!$D$35</f>
        <v>0.72499999999999998</v>
      </c>
      <c r="Q14" s="264">
        <f>+calcFR!$D$35</f>
        <v>0.72499999999999998</v>
      </c>
      <c r="S14" s="144"/>
      <c r="T14" s="144"/>
      <c r="U14" s="144"/>
      <c r="V14" s="146"/>
      <c r="X14" s="155">
        <v>2019</v>
      </c>
      <c r="Y14" s="262" t="s">
        <v>14</v>
      </c>
      <c r="Z14" s="262" t="s">
        <v>14</v>
      </c>
      <c r="AA14" s="263">
        <f>+calcFR1!$I$25</f>
        <v>0.9</v>
      </c>
      <c r="AB14" s="264">
        <f>+calcFR1!$D$35</f>
        <v>0.72499999999999998</v>
      </c>
      <c r="AC14" s="264">
        <f>+calcFR1!$D$35</f>
        <v>0.72499999999999998</v>
      </c>
      <c r="AD14" s="264">
        <f>+calcFR1!$D$35</f>
        <v>0.72499999999999998</v>
      </c>
      <c r="AE14" s="264">
        <f>+calcFR1!$D$35</f>
        <v>0.72499999999999998</v>
      </c>
      <c r="AF14" s="264">
        <f>+calcFR1!$D$35</f>
        <v>0.72499999999999998</v>
      </c>
      <c r="AG14" s="264">
        <f>+calcFR1!$D$35</f>
        <v>0.72499999999999998</v>
      </c>
      <c r="AH14" s="264">
        <f>+calcFR1!$D$35</f>
        <v>0.72499999999999998</v>
      </c>
      <c r="AI14" s="264">
        <f>+calcFR1!$D$35</f>
        <v>0.72499999999999998</v>
      </c>
      <c r="AJ14" s="264">
        <f>+calcFR1!$D$35</f>
        <v>0.72499999999999998</v>
      </c>
      <c r="AK14" s="264">
        <f>+calcFR1!$D$35</f>
        <v>0.72499999999999998</v>
      </c>
      <c r="AL14" s="264">
        <f>+calcFR1!$D$35</f>
        <v>0.72499999999999998</v>
      </c>
      <c r="AM14" s="264">
        <f>+calcFR1!$D$35</f>
        <v>0.72499999999999998</v>
      </c>
    </row>
    <row r="15" spans="2:39" ht="15.95" customHeight="1">
      <c r="B15" s="351">
        <v>2020</v>
      </c>
      <c r="C15" s="262" t="s">
        <v>14</v>
      </c>
      <c r="D15" s="262" t="s">
        <v>14</v>
      </c>
      <c r="E15" s="262" t="s">
        <v>14</v>
      </c>
      <c r="F15" s="264">
        <f>+calcFR!$D$35</f>
        <v>0.72499999999999998</v>
      </c>
      <c r="G15" s="264">
        <f>+calcFR!$D$35</f>
        <v>0.72499999999999998</v>
      </c>
      <c r="H15" s="264">
        <f>+calcFR!$D$35</f>
        <v>0.72499999999999998</v>
      </c>
      <c r="I15" s="264">
        <f>+calcFR!$D$35</f>
        <v>0.72499999999999998</v>
      </c>
      <c r="J15" s="264">
        <f>+calcFR!$D$35</f>
        <v>0.72499999999999998</v>
      </c>
      <c r="K15" s="264">
        <f>+calcFR!$D$35</f>
        <v>0.72499999999999998</v>
      </c>
      <c r="L15" s="264">
        <f>+calcFR!$D$35</f>
        <v>0.72499999999999998</v>
      </c>
      <c r="M15" s="264">
        <f>+calcFR!$D$35</f>
        <v>0.72499999999999998</v>
      </c>
      <c r="N15" s="264">
        <f>+calcFR!$D$35</f>
        <v>0.72499999999999998</v>
      </c>
      <c r="O15" s="264">
        <f>+calcFR!$D$35</f>
        <v>0.72499999999999998</v>
      </c>
      <c r="P15" s="264">
        <f>+calcFR!$D$35</f>
        <v>0.72499999999999998</v>
      </c>
      <c r="Q15" s="264">
        <f>+calcFR!$D$35</f>
        <v>0.72499999999999998</v>
      </c>
      <c r="S15" s="144"/>
      <c r="T15" s="144"/>
      <c r="U15" s="144"/>
      <c r="V15" s="146"/>
      <c r="X15" s="155">
        <v>2020</v>
      </c>
      <c r="Y15" s="262" t="s">
        <v>14</v>
      </c>
      <c r="Z15" s="262" t="s">
        <v>14</v>
      </c>
      <c r="AA15" s="262" t="s">
        <v>14</v>
      </c>
      <c r="AB15" s="264">
        <f>+calcFR1!$D$35</f>
        <v>0.72499999999999998</v>
      </c>
      <c r="AC15" s="264">
        <f>+calcFR1!$D$35</f>
        <v>0.72499999999999998</v>
      </c>
      <c r="AD15" s="264">
        <f>+calcFR1!$D$35</f>
        <v>0.72499999999999998</v>
      </c>
      <c r="AE15" s="264">
        <f>+calcFR1!$D$35</f>
        <v>0.72499999999999998</v>
      </c>
      <c r="AF15" s="264">
        <f>+calcFR1!$D$35</f>
        <v>0.72499999999999998</v>
      </c>
      <c r="AG15" s="264">
        <f>+calcFR1!$D$35</f>
        <v>0.72499999999999998</v>
      </c>
      <c r="AH15" s="264">
        <f>+calcFR1!$D$35</f>
        <v>0.72499999999999998</v>
      </c>
      <c r="AI15" s="264">
        <f>+calcFR1!$D$35</f>
        <v>0.72499999999999998</v>
      </c>
      <c r="AJ15" s="264">
        <f>+calcFR1!$D$35</f>
        <v>0.72499999999999998</v>
      </c>
      <c r="AK15" s="264">
        <f>+calcFR1!$D$35</f>
        <v>0.72499999999999998</v>
      </c>
      <c r="AL15" s="264">
        <f>+calcFR1!$D$35</f>
        <v>0.72499999999999998</v>
      </c>
      <c r="AM15" s="264">
        <f>+calcFR1!$D$35</f>
        <v>0.72499999999999998</v>
      </c>
    </row>
    <row r="16" spans="2:39" ht="15.95" customHeight="1">
      <c r="B16" s="351">
        <v>2021</v>
      </c>
      <c r="C16" s="262" t="s">
        <v>14</v>
      </c>
      <c r="D16" s="262" t="s">
        <v>14</v>
      </c>
      <c r="E16" s="262" t="s">
        <v>14</v>
      </c>
      <c r="F16" s="262" t="s">
        <v>14</v>
      </c>
      <c r="G16" s="264">
        <f>+calcFR!$D$35</f>
        <v>0.72499999999999998</v>
      </c>
      <c r="H16" s="264">
        <f>+calcFR!$D$35</f>
        <v>0.72499999999999998</v>
      </c>
      <c r="I16" s="264">
        <f>+calcFR!$D$35</f>
        <v>0.72499999999999998</v>
      </c>
      <c r="J16" s="264">
        <f>+calcFR!$D$35</f>
        <v>0.72499999999999998</v>
      </c>
      <c r="K16" s="264">
        <f>+calcFR!$D$35</f>
        <v>0.72499999999999998</v>
      </c>
      <c r="L16" s="264">
        <f>+calcFR!$D$35</f>
        <v>0.72499999999999998</v>
      </c>
      <c r="M16" s="264">
        <f>+calcFR!$D$35</f>
        <v>0.72499999999999998</v>
      </c>
      <c r="N16" s="264">
        <f>+calcFR!$D$35</f>
        <v>0.72499999999999998</v>
      </c>
      <c r="O16" s="264">
        <f>+calcFR!$D$35</f>
        <v>0.72499999999999998</v>
      </c>
      <c r="P16" s="264">
        <f>+calcFR!$D$35</f>
        <v>0.72499999999999998</v>
      </c>
      <c r="Q16" s="264">
        <f>+calcFR!$D$35</f>
        <v>0.72499999999999998</v>
      </c>
      <c r="S16" s="144"/>
      <c r="T16" s="144"/>
      <c r="U16" s="144"/>
      <c r="V16" s="146"/>
      <c r="X16" s="155">
        <v>2021</v>
      </c>
      <c r="Y16" s="262" t="s">
        <v>14</v>
      </c>
      <c r="Z16" s="262" t="s">
        <v>14</v>
      </c>
      <c r="AA16" s="262" t="s">
        <v>14</v>
      </c>
      <c r="AB16" s="262" t="s">
        <v>14</v>
      </c>
      <c r="AC16" s="264">
        <f>+calcFR1!$D$35</f>
        <v>0.72499999999999998</v>
      </c>
      <c r="AD16" s="264">
        <f>+calcFR1!$D$35</f>
        <v>0.72499999999999998</v>
      </c>
      <c r="AE16" s="264">
        <f>+calcFR1!$D$35</f>
        <v>0.72499999999999998</v>
      </c>
      <c r="AF16" s="264">
        <f>+calcFR1!$D$35</f>
        <v>0.72499999999999998</v>
      </c>
      <c r="AG16" s="264">
        <f>+calcFR1!$D$35</f>
        <v>0.72499999999999998</v>
      </c>
      <c r="AH16" s="264">
        <f>+calcFR1!$D$35</f>
        <v>0.72499999999999998</v>
      </c>
      <c r="AI16" s="264">
        <f>+calcFR1!$D$35</f>
        <v>0.72499999999999998</v>
      </c>
      <c r="AJ16" s="264">
        <f>+calcFR1!$D$35</f>
        <v>0.72499999999999998</v>
      </c>
      <c r="AK16" s="264">
        <f>+calcFR1!$D$35</f>
        <v>0.72499999999999998</v>
      </c>
      <c r="AL16" s="264">
        <f>+calcFR1!$D$35</f>
        <v>0.72499999999999998</v>
      </c>
      <c r="AM16" s="264">
        <f>+calcFR1!$D$35</f>
        <v>0.72499999999999998</v>
      </c>
    </row>
    <row r="17" spans="2:39" ht="15.95" customHeight="1">
      <c r="B17" s="351">
        <v>2022</v>
      </c>
      <c r="C17" s="262" t="s">
        <v>14</v>
      </c>
      <c r="D17" s="262" t="s">
        <v>14</v>
      </c>
      <c r="E17" s="262" t="s">
        <v>14</v>
      </c>
      <c r="F17" s="262" t="s">
        <v>14</v>
      </c>
      <c r="G17" s="262" t="s">
        <v>14</v>
      </c>
      <c r="H17" s="264">
        <f>+calcFR!$D$35</f>
        <v>0.72499999999999998</v>
      </c>
      <c r="I17" s="264">
        <f>+calcFR!$D$35</f>
        <v>0.72499999999999998</v>
      </c>
      <c r="J17" s="264">
        <f>+calcFR!$D$35</f>
        <v>0.72499999999999998</v>
      </c>
      <c r="K17" s="264">
        <f>+calcFR!$D$35</f>
        <v>0.72499999999999998</v>
      </c>
      <c r="L17" s="264">
        <f>+calcFR!$D$35</f>
        <v>0.72499999999999998</v>
      </c>
      <c r="M17" s="264">
        <f>+calcFR!$D$35</f>
        <v>0.72499999999999998</v>
      </c>
      <c r="N17" s="264">
        <f>+calcFR!$D$35</f>
        <v>0.72499999999999998</v>
      </c>
      <c r="O17" s="264">
        <f>+calcFR!$D$35</f>
        <v>0.72499999999999998</v>
      </c>
      <c r="P17" s="264">
        <f>+calcFR!$D$35</f>
        <v>0.72499999999999998</v>
      </c>
      <c r="Q17" s="264">
        <f>+calcFR!$D$35</f>
        <v>0.72499999999999998</v>
      </c>
      <c r="S17" s="144"/>
      <c r="T17" s="144"/>
      <c r="U17" s="144"/>
      <c r="V17" s="146"/>
      <c r="X17" s="155">
        <v>2022</v>
      </c>
      <c r="Y17" s="262" t="s">
        <v>14</v>
      </c>
      <c r="Z17" s="262" t="s">
        <v>14</v>
      </c>
      <c r="AA17" s="262" t="s">
        <v>14</v>
      </c>
      <c r="AB17" s="262" t="s">
        <v>14</v>
      </c>
      <c r="AC17" s="262" t="s">
        <v>14</v>
      </c>
      <c r="AD17" s="264">
        <f>+calcFR1!$D$35</f>
        <v>0.72499999999999998</v>
      </c>
      <c r="AE17" s="264">
        <f>+calcFR1!$D$35</f>
        <v>0.72499999999999998</v>
      </c>
      <c r="AF17" s="264">
        <f>+calcFR1!$D$35</f>
        <v>0.72499999999999998</v>
      </c>
      <c r="AG17" s="264">
        <f>+calcFR1!$D$35</f>
        <v>0.72499999999999998</v>
      </c>
      <c r="AH17" s="264">
        <f>+calcFR1!$D$35</f>
        <v>0.72499999999999998</v>
      </c>
      <c r="AI17" s="264">
        <f>+calcFR1!$D$35</f>
        <v>0.72499999999999998</v>
      </c>
      <c r="AJ17" s="264">
        <f>+calcFR1!$D$35</f>
        <v>0.72499999999999998</v>
      </c>
      <c r="AK17" s="264">
        <f>+calcFR1!$D$35</f>
        <v>0.72499999999999998</v>
      </c>
      <c r="AL17" s="264">
        <f>+calcFR1!$D$35</f>
        <v>0.72499999999999998</v>
      </c>
      <c r="AM17" s="264">
        <f>+calcFR1!$D$35</f>
        <v>0.72499999999999998</v>
      </c>
    </row>
    <row r="18" spans="2:39" ht="15.95" customHeight="1">
      <c r="B18" s="351" t="s">
        <v>92</v>
      </c>
      <c r="C18" s="262" t="s">
        <v>14</v>
      </c>
      <c r="D18" s="262" t="s">
        <v>14</v>
      </c>
      <c r="E18" s="262" t="s">
        <v>14</v>
      </c>
      <c r="F18" s="262" t="s">
        <v>14</v>
      </c>
      <c r="G18" s="262" t="s">
        <v>14</v>
      </c>
      <c r="H18" s="262" t="s">
        <v>14</v>
      </c>
      <c r="I18" s="264">
        <f>+calcFR!$D$50</f>
        <v>0.72499999999999998</v>
      </c>
      <c r="J18" s="264">
        <f>+calcFR!$D$50</f>
        <v>0.72499999999999998</v>
      </c>
      <c r="K18" s="264">
        <f>+calcFR!$D$50</f>
        <v>0.72499999999999998</v>
      </c>
      <c r="L18" s="264">
        <f>+calcFR!$D$50</f>
        <v>0.72499999999999998</v>
      </c>
      <c r="M18" s="264">
        <f>+calcFR!$D$50</f>
        <v>0.72499999999999998</v>
      </c>
      <c r="N18" s="264">
        <f>+calcFR!$D$50</f>
        <v>0.72499999999999998</v>
      </c>
      <c r="O18" s="264">
        <f>+calcFR!$D$50</f>
        <v>0.72499999999999998</v>
      </c>
      <c r="P18" s="264">
        <f>+calcFR!$D$50</f>
        <v>0.72499999999999998</v>
      </c>
      <c r="Q18" s="264">
        <f>+calcFR!$D$50</f>
        <v>0.72499999999999998</v>
      </c>
      <c r="S18" s="144"/>
      <c r="T18" s="144"/>
      <c r="U18" s="144"/>
      <c r="V18" s="146"/>
      <c r="X18" s="155" t="s">
        <v>92</v>
      </c>
      <c r="Y18" s="262" t="s">
        <v>14</v>
      </c>
      <c r="Z18" s="262" t="s">
        <v>14</v>
      </c>
      <c r="AA18" s="262" t="s">
        <v>14</v>
      </c>
      <c r="AB18" s="262" t="s">
        <v>14</v>
      </c>
      <c r="AC18" s="262" t="s">
        <v>14</v>
      </c>
      <c r="AD18" s="262" t="s">
        <v>14</v>
      </c>
      <c r="AE18" s="264">
        <f>+calcFR1!$D$50</f>
        <v>0.72499999999999998</v>
      </c>
      <c r="AF18" s="264">
        <f>+calcFR1!$D$50</f>
        <v>0.72499999999999998</v>
      </c>
      <c r="AG18" s="264">
        <f>+calcFR1!$D$50</f>
        <v>0.72499999999999998</v>
      </c>
      <c r="AH18" s="264">
        <f>+calcFR1!$D$50</f>
        <v>0.72499999999999998</v>
      </c>
      <c r="AI18" s="264">
        <f>+calcFR1!$D$50</f>
        <v>0.72499999999999998</v>
      </c>
      <c r="AJ18" s="264">
        <f>+calcFR1!$D$50</f>
        <v>0.72499999999999998</v>
      </c>
      <c r="AK18" s="264">
        <f>+calcFR1!$D$50</f>
        <v>0.72499999999999998</v>
      </c>
      <c r="AL18" s="264">
        <f>+calcFR1!$D$50</f>
        <v>0.72499999999999998</v>
      </c>
      <c r="AM18" s="264">
        <f>+calcFR1!$D$50</f>
        <v>0.72499999999999998</v>
      </c>
    </row>
    <row r="19" spans="2:39" ht="15.95" customHeight="1">
      <c r="B19" s="351" t="s">
        <v>93</v>
      </c>
      <c r="C19" s="262" t="s">
        <v>14</v>
      </c>
      <c r="D19" s="262" t="s">
        <v>14</v>
      </c>
      <c r="E19" s="262" t="s">
        <v>14</v>
      </c>
      <c r="F19" s="262" t="s">
        <v>14</v>
      </c>
      <c r="G19" s="262" t="s">
        <v>14</v>
      </c>
      <c r="H19" s="262" t="s">
        <v>14</v>
      </c>
      <c r="I19" s="264">
        <f>+calcFR!$D$63</f>
        <v>0.72499999999999998</v>
      </c>
      <c r="J19" s="264">
        <f>+calcFR!$D$63</f>
        <v>0.72499999999999998</v>
      </c>
      <c r="K19" s="264">
        <f>+calcFR!$D$73</f>
        <v>0.72499999999999998</v>
      </c>
      <c r="L19" s="264">
        <f>+calcFR!$D$83</f>
        <v>0.5</v>
      </c>
      <c r="M19" s="264">
        <f>+calcFR!$D$93</f>
        <v>0.25</v>
      </c>
      <c r="N19" s="264">
        <f>+calcFR!$D$103</f>
        <v>0</v>
      </c>
      <c r="O19" s="264">
        <f>+calcFR!$D$103</f>
        <v>0</v>
      </c>
      <c r="P19" s="264">
        <f>+calcFR!$D$103</f>
        <v>0</v>
      </c>
      <c r="Q19" s="264">
        <f>+calcFR!$D$103</f>
        <v>0</v>
      </c>
      <c r="S19" s="144"/>
      <c r="T19" s="144"/>
      <c r="U19" s="144"/>
      <c r="V19" s="146"/>
      <c r="X19" s="155" t="s">
        <v>93</v>
      </c>
      <c r="Y19" s="262" t="s">
        <v>14</v>
      </c>
      <c r="Z19" s="262" t="s">
        <v>14</v>
      </c>
      <c r="AA19" s="262" t="s">
        <v>14</v>
      </c>
      <c r="AB19" s="262" t="s">
        <v>14</v>
      </c>
      <c r="AC19" s="262" t="s">
        <v>14</v>
      </c>
      <c r="AD19" s="262" t="s">
        <v>14</v>
      </c>
      <c r="AE19" s="264">
        <f>+calcFR1!$D$63</f>
        <v>0.72499999999999998</v>
      </c>
      <c r="AF19" s="264">
        <f>+calcFR1!$D$63</f>
        <v>0.72499999999999998</v>
      </c>
      <c r="AG19" s="264">
        <f>+calcFR1!$D$73</f>
        <v>0.72499999999999998</v>
      </c>
      <c r="AH19" s="264">
        <f>+calcFR1!$D$83</f>
        <v>0.5</v>
      </c>
      <c r="AI19" s="264">
        <f>+calcFR1!$D$93</f>
        <v>0.25</v>
      </c>
      <c r="AJ19" s="264">
        <f>+calcFR1!$D$103</f>
        <v>0</v>
      </c>
      <c r="AK19" s="264">
        <f>+calcFR1!$D$103</f>
        <v>0</v>
      </c>
      <c r="AL19" s="264">
        <f>+calcFR1!$D$103</f>
        <v>0</v>
      </c>
      <c r="AM19" s="264">
        <f>+calcFR1!$D$103</f>
        <v>0</v>
      </c>
    </row>
    <row r="20" spans="2:39" ht="15.95" customHeight="1">
      <c r="B20" s="351">
        <v>2024</v>
      </c>
      <c r="C20" s="262" t="s">
        <v>14</v>
      </c>
      <c r="D20" s="262" t="s">
        <v>14</v>
      </c>
      <c r="E20" s="262" t="s">
        <v>14</v>
      </c>
      <c r="F20" s="262" t="s">
        <v>14</v>
      </c>
      <c r="G20" s="262" t="s">
        <v>14</v>
      </c>
      <c r="H20" s="262" t="s">
        <v>14</v>
      </c>
      <c r="I20" s="262" t="s">
        <v>14</v>
      </c>
      <c r="J20" s="264">
        <f>+calcFR!$D$63</f>
        <v>0.72499999999999998</v>
      </c>
      <c r="K20" s="264">
        <f>+calcFR!$D$73</f>
        <v>0.72499999999999998</v>
      </c>
      <c r="L20" s="264">
        <f>+calcFR!$D$83</f>
        <v>0.5</v>
      </c>
      <c r="M20" s="264">
        <f>+calcFR!$D$93</f>
        <v>0.25</v>
      </c>
      <c r="N20" s="264">
        <f>+calcFR!$D$103</f>
        <v>0</v>
      </c>
      <c r="O20" s="264">
        <f>+calcFR!$D$103</f>
        <v>0</v>
      </c>
      <c r="P20" s="264">
        <f>+calcFR!$D$103</f>
        <v>0</v>
      </c>
      <c r="Q20" s="264">
        <f>+calcFR!$D$103</f>
        <v>0</v>
      </c>
      <c r="S20" s="144"/>
      <c r="T20" s="144"/>
      <c r="U20" s="144"/>
      <c r="V20" s="146"/>
      <c r="X20" s="155">
        <v>2024</v>
      </c>
      <c r="Y20" s="262" t="s">
        <v>14</v>
      </c>
      <c r="Z20" s="262" t="s">
        <v>14</v>
      </c>
      <c r="AA20" s="262" t="s">
        <v>14</v>
      </c>
      <c r="AB20" s="262" t="s">
        <v>14</v>
      </c>
      <c r="AC20" s="262" t="s">
        <v>14</v>
      </c>
      <c r="AD20" s="262" t="s">
        <v>14</v>
      </c>
      <c r="AE20" s="262" t="s">
        <v>14</v>
      </c>
      <c r="AF20" s="264">
        <f>+calcFR1!$D$63</f>
        <v>0.72499999999999998</v>
      </c>
      <c r="AG20" s="264">
        <f>+calcFR1!$D$73</f>
        <v>0.72499999999999998</v>
      </c>
      <c r="AH20" s="264">
        <f>+calcFR1!$D$83</f>
        <v>0.5</v>
      </c>
      <c r="AI20" s="264">
        <f>+calcFR1!$D$93</f>
        <v>0.25</v>
      </c>
      <c r="AJ20" s="264">
        <f>+calcFR1!$D$103</f>
        <v>0</v>
      </c>
      <c r="AK20" s="264">
        <f>+calcFR1!$D$103</f>
        <v>0</v>
      </c>
      <c r="AL20" s="264">
        <f>+calcFR1!$D$103</f>
        <v>0</v>
      </c>
      <c r="AM20" s="264">
        <f>+calcFR1!$D$103</f>
        <v>0</v>
      </c>
    </row>
    <row r="21" spans="2:39" ht="15.95" customHeight="1">
      <c r="B21" s="351">
        <v>2025</v>
      </c>
      <c r="C21" s="262" t="s">
        <v>14</v>
      </c>
      <c r="D21" s="262" t="s">
        <v>14</v>
      </c>
      <c r="E21" s="262" t="s">
        <v>14</v>
      </c>
      <c r="F21" s="262" t="s">
        <v>14</v>
      </c>
      <c r="G21" s="262" t="s">
        <v>14</v>
      </c>
      <c r="H21" s="262" t="s">
        <v>14</v>
      </c>
      <c r="I21" s="262" t="s">
        <v>14</v>
      </c>
      <c r="J21" s="262" t="s">
        <v>14</v>
      </c>
      <c r="K21" s="264">
        <f>+calcFR!$D$73</f>
        <v>0.72499999999999998</v>
      </c>
      <c r="L21" s="264">
        <f>+calcFR!$D$83</f>
        <v>0.5</v>
      </c>
      <c r="M21" s="264">
        <f>+calcFR!$D$93</f>
        <v>0.25</v>
      </c>
      <c r="N21" s="264">
        <f>+calcFR!$D$103</f>
        <v>0</v>
      </c>
      <c r="O21" s="264">
        <f>+calcFR!$D$103</f>
        <v>0</v>
      </c>
      <c r="P21" s="264">
        <f>+calcFR!$D$103</f>
        <v>0</v>
      </c>
      <c r="Q21" s="264">
        <f>+calcFR!$D$103</f>
        <v>0</v>
      </c>
      <c r="S21" s="144"/>
      <c r="T21" s="144"/>
      <c r="U21" s="144"/>
      <c r="V21" s="146"/>
      <c r="X21" s="155">
        <v>2025</v>
      </c>
      <c r="Y21" s="262" t="s">
        <v>14</v>
      </c>
      <c r="Z21" s="262" t="s">
        <v>14</v>
      </c>
      <c r="AA21" s="262" t="s">
        <v>14</v>
      </c>
      <c r="AB21" s="262" t="s">
        <v>14</v>
      </c>
      <c r="AC21" s="262" t="s">
        <v>14</v>
      </c>
      <c r="AD21" s="262" t="s">
        <v>14</v>
      </c>
      <c r="AE21" s="262" t="s">
        <v>14</v>
      </c>
      <c r="AF21" s="262" t="s">
        <v>14</v>
      </c>
      <c r="AG21" s="264">
        <f>+calcFR1!$D$73</f>
        <v>0.72499999999999998</v>
      </c>
      <c r="AH21" s="264">
        <f>+calcFR1!$D$83</f>
        <v>0.5</v>
      </c>
      <c r="AI21" s="264">
        <f>+calcFR1!$D$93</f>
        <v>0.25</v>
      </c>
      <c r="AJ21" s="264">
        <f>+calcFR1!$D$103</f>
        <v>0</v>
      </c>
      <c r="AK21" s="264">
        <f>+calcFR1!$D$103</f>
        <v>0</v>
      </c>
      <c r="AL21" s="264">
        <f>+calcFR1!$D$103</f>
        <v>0</v>
      </c>
      <c r="AM21" s="264">
        <f>+calcFR1!$D$103</f>
        <v>0</v>
      </c>
    </row>
    <row r="22" spans="2:39" ht="15.95" customHeight="1">
      <c r="B22" s="351">
        <v>2026</v>
      </c>
      <c r="C22" s="262" t="s">
        <v>14</v>
      </c>
      <c r="D22" s="262" t="s">
        <v>14</v>
      </c>
      <c r="E22" s="262" t="s">
        <v>14</v>
      </c>
      <c r="F22" s="262" t="s">
        <v>14</v>
      </c>
      <c r="G22" s="262" t="s">
        <v>14</v>
      </c>
      <c r="H22" s="262" t="s">
        <v>14</v>
      </c>
      <c r="I22" s="262" t="s">
        <v>14</v>
      </c>
      <c r="J22" s="262" t="s">
        <v>14</v>
      </c>
      <c r="K22" s="262" t="s">
        <v>14</v>
      </c>
      <c r="L22" s="264">
        <f>+calcFR!$C$114</f>
        <v>0</v>
      </c>
      <c r="M22" s="264">
        <f>+calcFR!$C$114</f>
        <v>0</v>
      </c>
      <c r="N22" s="264">
        <f>+calcFR!$C$114</f>
        <v>0</v>
      </c>
      <c r="O22" s="264">
        <f>+calcFR!$C$114</f>
        <v>0</v>
      </c>
      <c r="P22" s="264">
        <f>+calcFR!$C$114</f>
        <v>0</v>
      </c>
      <c r="Q22" s="264">
        <f>+calcFR!$C$114</f>
        <v>0</v>
      </c>
      <c r="S22" s="144"/>
      <c r="T22" s="144"/>
      <c r="U22" s="144"/>
      <c r="V22" s="146"/>
      <c r="X22" s="155">
        <v>2026</v>
      </c>
      <c r="Y22" s="262" t="s">
        <v>14</v>
      </c>
      <c r="Z22" s="262" t="s">
        <v>14</v>
      </c>
      <c r="AA22" s="262" t="s">
        <v>14</v>
      </c>
      <c r="AB22" s="262" t="s">
        <v>14</v>
      </c>
      <c r="AC22" s="262" t="s">
        <v>14</v>
      </c>
      <c r="AD22" s="262" t="s">
        <v>14</v>
      </c>
      <c r="AE22" s="262" t="s">
        <v>14</v>
      </c>
      <c r="AF22" s="262" t="s">
        <v>14</v>
      </c>
      <c r="AG22" s="262" t="s">
        <v>14</v>
      </c>
      <c r="AH22" s="264">
        <f>+calcFR1!$C$114</f>
        <v>0</v>
      </c>
      <c r="AI22" s="264">
        <f>+calcFR1!$C$114</f>
        <v>0</v>
      </c>
      <c r="AJ22" s="264">
        <f>+calcFR1!$C$114</f>
        <v>0</v>
      </c>
      <c r="AK22" s="264">
        <f>+calcFR1!$C$114</f>
        <v>0</v>
      </c>
      <c r="AL22" s="264">
        <f>+calcFR1!$C$114</f>
        <v>0</v>
      </c>
      <c r="AM22" s="264">
        <f>+calcFR1!$C$114</f>
        <v>0</v>
      </c>
    </row>
    <row r="23" spans="2:39" ht="15.95" customHeight="1">
      <c r="B23" s="351">
        <v>2027</v>
      </c>
      <c r="C23" s="262" t="s">
        <v>14</v>
      </c>
      <c r="D23" s="262" t="s">
        <v>14</v>
      </c>
      <c r="E23" s="262" t="s">
        <v>14</v>
      </c>
      <c r="F23" s="262" t="s">
        <v>14</v>
      </c>
      <c r="G23" s="262" t="s">
        <v>14</v>
      </c>
      <c r="H23" s="262" t="s">
        <v>14</v>
      </c>
      <c r="I23" s="262" t="s">
        <v>14</v>
      </c>
      <c r="J23" s="262" t="s">
        <v>14</v>
      </c>
      <c r="K23" s="262" t="s">
        <v>14</v>
      </c>
      <c r="L23" s="262" t="s">
        <v>14</v>
      </c>
      <c r="M23" s="264">
        <f>+calcFR!$C$115</f>
        <v>0</v>
      </c>
      <c r="N23" s="264">
        <f>+calcFR!$C$115</f>
        <v>0</v>
      </c>
      <c r="O23" s="264">
        <f>+calcFR!$C$115</f>
        <v>0</v>
      </c>
      <c r="P23" s="264">
        <f>+calcFR!$C$115</f>
        <v>0</v>
      </c>
      <c r="Q23" s="264">
        <f>+calcFR!$C$115</f>
        <v>0</v>
      </c>
      <c r="S23" s="144"/>
      <c r="T23" s="144"/>
      <c r="U23" s="144"/>
      <c r="V23" s="146"/>
      <c r="X23" s="155">
        <v>2027</v>
      </c>
      <c r="Y23" s="262" t="s">
        <v>14</v>
      </c>
      <c r="Z23" s="262" t="s">
        <v>14</v>
      </c>
      <c r="AA23" s="262" t="s">
        <v>14</v>
      </c>
      <c r="AB23" s="262" t="s">
        <v>14</v>
      </c>
      <c r="AC23" s="262" t="s">
        <v>14</v>
      </c>
      <c r="AD23" s="262" t="s">
        <v>14</v>
      </c>
      <c r="AE23" s="262" t="s">
        <v>14</v>
      </c>
      <c r="AF23" s="262" t="s">
        <v>14</v>
      </c>
      <c r="AG23" s="262" t="s">
        <v>14</v>
      </c>
      <c r="AH23" s="262" t="s">
        <v>14</v>
      </c>
      <c r="AI23" s="264">
        <f>+calcFR1!$C$115</f>
        <v>0</v>
      </c>
      <c r="AJ23" s="264">
        <f>+calcFR1!$C$115</f>
        <v>0</v>
      </c>
      <c r="AK23" s="264">
        <f>+calcFR1!$C$115</f>
        <v>0</v>
      </c>
      <c r="AL23" s="264">
        <f>+calcFR1!$C$115</f>
        <v>0</v>
      </c>
      <c r="AM23" s="264">
        <f>+calcFR1!$C$115</f>
        <v>0</v>
      </c>
    </row>
    <row r="24" spans="2:39" ht="15.95" customHeight="1">
      <c r="B24" s="351">
        <v>2028</v>
      </c>
      <c r="C24" s="262" t="s">
        <v>14</v>
      </c>
      <c r="D24" s="262" t="s">
        <v>14</v>
      </c>
      <c r="E24" s="262" t="s">
        <v>14</v>
      </c>
      <c r="F24" s="262" t="s">
        <v>14</v>
      </c>
      <c r="G24" s="262" t="s">
        <v>14</v>
      </c>
      <c r="H24" s="262" t="s">
        <v>14</v>
      </c>
      <c r="I24" s="262" t="s">
        <v>14</v>
      </c>
      <c r="J24" s="262" t="s">
        <v>14</v>
      </c>
      <c r="K24" s="262" t="s">
        <v>14</v>
      </c>
      <c r="L24" s="262" t="s">
        <v>14</v>
      </c>
      <c r="M24" s="262" t="s">
        <v>14</v>
      </c>
      <c r="N24" s="264">
        <f>+calcFR!$C$116</f>
        <v>0</v>
      </c>
      <c r="O24" s="264">
        <f>+calcFR!$C$116</f>
        <v>0</v>
      </c>
      <c r="P24" s="264">
        <f>+calcFR!$C$116</f>
        <v>0</v>
      </c>
      <c r="Q24" s="264">
        <f>+calcFR!$C$116</f>
        <v>0</v>
      </c>
      <c r="S24" s="144"/>
      <c r="T24" s="144"/>
      <c r="U24" s="144"/>
      <c r="V24" s="146"/>
      <c r="X24" s="155">
        <v>2028</v>
      </c>
      <c r="Y24" s="262" t="s">
        <v>14</v>
      </c>
      <c r="Z24" s="262" t="s">
        <v>14</v>
      </c>
      <c r="AA24" s="262" t="s">
        <v>14</v>
      </c>
      <c r="AB24" s="262" t="s">
        <v>14</v>
      </c>
      <c r="AC24" s="262" t="s">
        <v>14</v>
      </c>
      <c r="AD24" s="262" t="s">
        <v>14</v>
      </c>
      <c r="AE24" s="262" t="s">
        <v>14</v>
      </c>
      <c r="AF24" s="262" t="s">
        <v>14</v>
      </c>
      <c r="AG24" s="262" t="s">
        <v>14</v>
      </c>
      <c r="AH24" s="262" t="s">
        <v>14</v>
      </c>
      <c r="AI24" s="262" t="s">
        <v>14</v>
      </c>
      <c r="AJ24" s="264">
        <f>+calcFR1!$C$116</f>
        <v>0</v>
      </c>
      <c r="AK24" s="264">
        <f>+calcFR1!$C$116</f>
        <v>0</v>
      </c>
      <c r="AL24" s="264">
        <f>+calcFR1!$C$116</f>
        <v>0</v>
      </c>
      <c r="AM24" s="264">
        <f>+calcFR1!$C$116</f>
        <v>0</v>
      </c>
    </row>
    <row r="25" spans="2:39" ht="15.95" customHeight="1">
      <c r="B25" s="351">
        <v>2029</v>
      </c>
      <c r="C25" s="262" t="s">
        <v>14</v>
      </c>
      <c r="D25" s="262" t="s">
        <v>14</v>
      </c>
      <c r="E25" s="262" t="s">
        <v>14</v>
      </c>
      <c r="F25" s="262" t="s">
        <v>14</v>
      </c>
      <c r="G25" s="262" t="s">
        <v>14</v>
      </c>
      <c r="H25" s="262" t="s">
        <v>14</v>
      </c>
      <c r="I25" s="262" t="s">
        <v>14</v>
      </c>
      <c r="J25" s="262" t="s">
        <v>14</v>
      </c>
      <c r="K25" s="262" t="s">
        <v>14</v>
      </c>
      <c r="L25" s="262" t="s">
        <v>14</v>
      </c>
      <c r="M25" s="262" t="s">
        <v>14</v>
      </c>
      <c r="N25" s="262" t="s">
        <v>14</v>
      </c>
      <c r="O25" s="264">
        <f>+calcFR!$C$117</f>
        <v>0</v>
      </c>
      <c r="P25" s="264">
        <f>+calcFR!$C$117</f>
        <v>0</v>
      </c>
      <c r="Q25" s="264">
        <f>+calcFR!$C$117</f>
        <v>0</v>
      </c>
      <c r="S25" s="144"/>
      <c r="T25" s="144"/>
      <c r="U25" s="144"/>
      <c r="V25" s="146"/>
      <c r="X25" s="155">
        <v>2029</v>
      </c>
      <c r="Y25" s="262" t="s">
        <v>14</v>
      </c>
      <c r="Z25" s="262" t="s">
        <v>14</v>
      </c>
      <c r="AA25" s="262" t="s">
        <v>14</v>
      </c>
      <c r="AB25" s="262" t="s">
        <v>14</v>
      </c>
      <c r="AC25" s="262" t="s">
        <v>14</v>
      </c>
      <c r="AD25" s="262" t="s">
        <v>14</v>
      </c>
      <c r="AE25" s="262" t="s">
        <v>14</v>
      </c>
      <c r="AF25" s="262" t="s">
        <v>14</v>
      </c>
      <c r="AG25" s="262" t="s">
        <v>14</v>
      </c>
      <c r="AH25" s="262" t="s">
        <v>14</v>
      </c>
      <c r="AI25" s="262" t="s">
        <v>14</v>
      </c>
      <c r="AJ25" s="262" t="s">
        <v>14</v>
      </c>
      <c r="AK25" s="264">
        <f>+calcFR1!$C$117</f>
        <v>0</v>
      </c>
      <c r="AL25" s="264">
        <f>+calcFR1!$C$117</f>
        <v>0</v>
      </c>
      <c r="AM25" s="264">
        <f>+calcFR1!$C$117</f>
        <v>0</v>
      </c>
    </row>
    <row r="26" spans="2:39" ht="15.95" customHeight="1">
      <c r="B26" s="351">
        <v>2030</v>
      </c>
      <c r="C26" s="262" t="s">
        <v>14</v>
      </c>
      <c r="D26" s="262" t="s">
        <v>14</v>
      </c>
      <c r="E26" s="262" t="s">
        <v>14</v>
      </c>
      <c r="F26" s="262" t="s">
        <v>14</v>
      </c>
      <c r="G26" s="262" t="s">
        <v>14</v>
      </c>
      <c r="H26" s="262" t="s">
        <v>14</v>
      </c>
      <c r="I26" s="265"/>
      <c r="J26" s="262" t="s">
        <v>14</v>
      </c>
      <c r="K26" s="262" t="s">
        <v>14</v>
      </c>
      <c r="L26" s="262" t="s">
        <v>14</v>
      </c>
      <c r="M26" s="262" t="s">
        <v>14</v>
      </c>
      <c r="N26" s="262" t="s">
        <v>14</v>
      </c>
      <c r="O26" s="262" t="s">
        <v>14</v>
      </c>
      <c r="P26" s="264">
        <f>+calcFR!$C$118</f>
        <v>0</v>
      </c>
      <c r="Q26" s="264">
        <f>+calcFR!$C$118</f>
        <v>0</v>
      </c>
      <c r="S26" s="144"/>
      <c r="T26" s="144"/>
      <c r="U26" s="144"/>
      <c r="V26" s="146"/>
      <c r="X26" s="155">
        <v>2030</v>
      </c>
      <c r="Y26" s="262" t="s">
        <v>14</v>
      </c>
      <c r="Z26" s="262" t="s">
        <v>14</v>
      </c>
      <c r="AA26" s="262" t="s">
        <v>14</v>
      </c>
      <c r="AB26" s="262" t="s">
        <v>14</v>
      </c>
      <c r="AC26" s="262" t="s">
        <v>14</v>
      </c>
      <c r="AD26" s="262" t="s">
        <v>14</v>
      </c>
      <c r="AE26" s="265"/>
      <c r="AF26" s="262" t="s">
        <v>14</v>
      </c>
      <c r="AG26" s="262" t="s">
        <v>14</v>
      </c>
      <c r="AH26" s="262" t="s">
        <v>14</v>
      </c>
      <c r="AI26" s="262" t="s">
        <v>14</v>
      </c>
      <c r="AJ26" s="262" t="s">
        <v>14</v>
      </c>
      <c r="AK26" s="262" t="s">
        <v>14</v>
      </c>
      <c r="AL26" s="264">
        <f>+calcFR1!$C$118</f>
        <v>0</v>
      </c>
      <c r="AM26" s="264">
        <f>+calcFR1!$C$118</f>
        <v>0</v>
      </c>
    </row>
    <row r="27" spans="2:39" ht="15.95" customHeight="1">
      <c r="B27" s="351">
        <v>2031</v>
      </c>
      <c r="C27" s="262" t="s">
        <v>14</v>
      </c>
      <c r="D27" s="262" t="s">
        <v>14</v>
      </c>
      <c r="E27" s="262" t="s">
        <v>14</v>
      </c>
      <c r="F27" s="262" t="s">
        <v>14</v>
      </c>
      <c r="G27" s="262" t="s">
        <v>14</v>
      </c>
      <c r="H27" s="262" t="s">
        <v>14</v>
      </c>
      <c r="I27" s="265"/>
      <c r="J27" s="265"/>
      <c r="K27" s="262" t="s">
        <v>14</v>
      </c>
      <c r="L27" s="262" t="s">
        <v>14</v>
      </c>
      <c r="M27" s="262" t="s">
        <v>14</v>
      </c>
      <c r="N27" s="262" t="s">
        <v>14</v>
      </c>
      <c r="O27" s="262" t="s">
        <v>14</v>
      </c>
      <c r="P27" s="262" t="s">
        <v>14</v>
      </c>
      <c r="Q27" s="264">
        <f>+calcFR!$C$119</f>
        <v>0</v>
      </c>
      <c r="S27" s="144"/>
      <c r="T27" s="144"/>
      <c r="U27" s="144"/>
      <c r="V27" s="146"/>
      <c r="X27" s="155">
        <v>2031</v>
      </c>
      <c r="Y27" s="262" t="s">
        <v>14</v>
      </c>
      <c r="Z27" s="262" t="s">
        <v>14</v>
      </c>
      <c r="AA27" s="262" t="s">
        <v>14</v>
      </c>
      <c r="AB27" s="262" t="s">
        <v>14</v>
      </c>
      <c r="AC27" s="262" t="s">
        <v>14</v>
      </c>
      <c r="AD27" s="262" t="s">
        <v>14</v>
      </c>
      <c r="AE27" s="265"/>
      <c r="AF27" s="265"/>
      <c r="AG27" s="262" t="s">
        <v>14</v>
      </c>
      <c r="AH27" s="262" t="s">
        <v>14</v>
      </c>
      <c r="AI27" s="262" t="s">
        <v>14</v>
      </c>
      <c r="AJ27" s="262" t="s">
        <v>14</v>
      </c>
      <c r="AK27" s="262" t="s">
        <v>14</v>
      </c>
      <c r="AL27" s="262" t="s">
        <v>14</v>
      </c>
      <c r="AM27" s="264">
        <f>+calcFR1!$C$119</f>
        <v>0</v>
      </c>
    </row>
    <row r="28" spans="2:39" ht="15.95" customHeight="1">
      <c r="B28" s="156"/>
      <c r="C28" s="156"/>
      <c r="D28" s="156"/>
      <c r="E28" s="156"/>
      <c r="F28" s="156"/>
      <c r="G28" s="156"/>
      <c r="H28" s="156"/>
      <c r="I28" s="156"/>
      <c r="J28" s="156"/>
      <c r="K28" s="156"/>
      <c r="L28" s="156"/>
      <c r="M28" s="156"/>
      <c r="N28" s="156"/>
      <c r="O28" s="156"/>
      <c r="P28" s="157"/>
      <c r="Q28" s="371" t="s">
        <v>94</v>
      </c>
      <c r="S28" s="144"/>
      <c r="T28" s="144"/>
      <c r="U28" s="144"/>
      <c r="V28" s="146"/>
      <c r="X28" s="156"/>
      <c r="Y28" s="156"/>
      <c r="Z28" s="156"/>
      <c r="AA28" s="156"/>
      <c r="AB28" s="156"/>
      <c r="AC28" s="156"/>
      <c r="AD28" s="156"/>
      <c r="AE28" s="156"/>
      <c r="AF28" s="156"/>
      <c r="AG28" s="156"/>
      <c r="AH28" s="156"/>
      <c r="AI28" s="156"/>
      <c r="AJ28" s="156"/>
      <c r="AK28" s="156"/>
      <c r="AL28" s="157"/>
      <c r="AM28" s="158" t="s">
        <v>94</v>
      </c>
    </row>
    <row r="29" spans="2:39" ht="15.95" customHeight="1">
      <c r="B29" s="156"/>
      <c r="C29" s="156"/>
      <c r="D29" s="156"/>
      <c r="E29" s="156"/>
      <c r="F29" s="156"/>
      <c r="G29" s="156"/>
      <c r="H29" s="156"/>
      <c r="I29" s="156"/>
      <c r="J29" s="156"/>
      <c r="K29" s="156"/>
      <c r="L29" s="156"/>
      <c r="M29" s="156"/>
      <c r="N29" s="156"/>
      <c r="O29" s="156"/>
      <c r="P29" s="157"/>
      <c r="Q29" s="157"/>
      <c r="S29" s="144"/>
      <c r="T29" s="144"/>
      <c r="U29" s="144"/>
      <c r="V29" s="146"/>
      <c r="X29" s="156"/>
      <c r="Y29" s="156"/>
      <c r="Z29" s="156"/>
      <c r="AA29" s="156"/>
      <c r="AB29" s="156"/>
      <c r="AC29" s="156"/>
      <c r="AD29" s="156"/>
      <c r="AE29" s="156"/>
      <c r="AF29" s="156"/>
      <c r="AG29" s="156"/>
      <c r="AH29" s="156"/>
      <c r="AI29" s="156"/>
      <c r="AJ29" s="156"/>
      <c r="AK29" s="156"/>
      <c r="AL29" s="157"/>
      <c r="AM29" s="157"/>
    </row>
    <row r="30" spans="2:39" ht="15.95" customHeight="1">
      <c r="B30" s="345" t="s">
        <v>101</v>
      </c>
      <c r="C30" s="427" t="s">
        <v>87</v>
      </c>
      <c r="D30" s="427"/>
      <c r="E30" s="427"/>
      <c r="F30" s="427"/>
      <c r="G30" s="427"/>
      <c r="H30" s="427"/>
      <c r="I30" s="427"/>
      <c r="J30" s="427"/>
      <c r="K30" s="427"/>
      <c r="L30" s="427"/>
      <c r="M30" s="427"/>
      <c r="N30" s="427"/>
      <c r="O30" s="427"/>
      <c r="P30" s="427"/>
      <c r="Q30" s="427"/>
      <c r="S30" s="144"/>
      <c r="T30" s="144"/>
      <c r="U30" s="144"/>
      <c r="V30" s="146"/>
      <c r="X30" s="151" t="s">
        <v>101</v>
      </c>
      <c r="Y30" s="428" t="s">
        <v>87</v>
      </c>
      <c r="Z30" s="428"/>
      <c r="AA30" s="428"/>
      <c r="AB30" s="428"/>
      <c r="AC30" s="428"/>
      <c r="AD30" s="428"/>
      <c r="AE30" s="428"/>
      <c r="AF30" s="428"/>
      <c r="AG30" s="428"/>
      <c r="AH30" s="428"/>
      <c r="AI30" s="428"/>
      <c r="AJ30" s="428"/>
      <c r="AK30" s="428"/>
      <c r="AL30" s="428"/>
      <c r="AM30" s="428"/>
    </row>
    <row r="31" spans="2:39" ht="15.95" customHeight="1">
      <c r="B31" s="350" t="s">
        <v>88</v>
      </c>
      <c r="C31" s="164">
        <v>2017</v>
      </c>
      <c r="D31" s="164">
        <v>2018</v>
      </c>
      <c r="E31" s="164">
        <v>2019</v>
      </c>
      <c r="F31" s="164">
        <v>2020</v>
      </c>
      <c r="G31" s="164">
        <v>2021</v>
      </c>
      <c r="H31" s="164">
        <v>2022</v>
      </c>
      <c r="I31" s="164">
        <v>2023</v>
      </c>
      <c r="J31" s="164">
        <v>2024</v>
      </c>
      <c r="K31" s="164">
        <v>2025</v>
      </c>
      <c r="L31" s="164">
        <v>2026</v>
      </c>
      <c r="M31" s="164">
        <v>2027</v>
      </c>
      <c r="N31" s="164">
        <v>2028</v>
      </c>
      <c r="O31" s="164">
        <v>2029</v>
      </c>
      <c r="P31" s="164">
        <v>2030</v>
      </c>
      <c r="Q31" s="164">
        <v>2031</v>
      </c>
      <c r="S31" s="144"/>
      <c r="T31" s="144"/>
      <c r="U31" s="144"/>
      <c r="V31" s="146"/>
      <c r="X31" s="153" t="s">
        <v>88</v>
      </c>
      <c r="Y31" s="152">
        <v>2017</v>
      </c>
      <c r="Z31" s="152">
        <v>2018</v>
      </c>
      <c r="AA31" s="152">
        <v>2019</v>
      </c>
      <c r="AB31" s="152">
        <v>2020</v>
      </c>
      <c r="AC31" s="152">
        <v>2021</v>
      </c>
      <c r="AD31" s="152">
        <v>2022</v>
      </c>
      <c r="AE31" s="152">
        <v>2023</v>
      </c>
      <c r="AF31" s="152">
        <v>2024</v>
      </c>
      <c r="AG31" s="152">
        <v>2025</v>
      </c>
      <c r="AH31" s="152">
        <v>2026</v>
      </c>
      <c r="AI31" s="152">
        <v>2027</v>
      </c>
      <c r="AJ31" s="152">
        <v>2028</v>
      </c>
      <c r="AK31" s="152">
        <v>2029</v>
      </c>
      <c r="AL31" s="152">
        <v>2030</v>
      </c>
      <c r="AM31" s="152">
        <v>2031</v>
      </c>
    </row>
    <row r="32" spans="2:39" ht="15.95" customHeight="1">
      <c r="B32" s="350">
        <v>2017</v>
      </c>
      <c r="C32" s="259">
        <v>0.75</v>
      </c>
      <c r="D32" s="260">
        <f>+calcFR!H26</f>
        <v>0.9</v>
      </c>
      <c r="E32" s="260">
        <f>+calcFR!H26</f>
        <v>0.9</v>
      </c>
      <c r="F32" s="261">
        <f>+calcFR!$B$35</f>
        <v>0.75</v>
      </c>
      <c r="G32" s="261">
        <f>+calcFR!$B$35</f>
        <v>0.75</v>
      </c>
      <c r="H32" s="261">
        <f>+calcFR!$B$35</f>
        <v>0.75</v>
      </c>
      <c r="I32" s="261">
        <f>+calcFR!$B$35</f>
        <v>0.75</v>
      </c>
      <c r="J32" s="261">
        <f>+calcFR!$B$35</f>
        <v>0.75</v>
      </c>
      <c r="K32" s="261">
        <f>+calcFR!$B$35</f>
        <v>0.75</v>
      </c>
      <c r="L32" s="261">
        <f>+calcFR!$B$35</f>
        <v>0.75</v>
      </c>
      <c r="M32" s="261">
        <f>+calcFR!$B$35</f>
        <v>0.75</v>
      </c>
      <c r="N32" s="261">
        <f>+calcFR!$B$35</f>
        <v>0.75</v>
      </c>
      <c r="O32" s="261">
        <f>+calcFR!$B$35</f>
        <v>0.75</v>
      </c>
      <c r="P32" s="261">
        <f>+calcFR!$B$35</f>
        <v>0.75</v>
      </c>
      <c r="Q32" s="261">
        <f>+calcFR!$B$35</f>
        <v>0.75</v>
      </c>
      <c r="S32" s="144"/>
      <c r="T32" s="144"/>
      <c r="U32" s="144"/>
      <c r="V32" s="146"/>
      <c r="X32" s="153">
        <v>2017</v>
      </c>
      <c r="Y32" s="259">
        <v>0.75</v>
      </c>
      <c r="Z32" s="260">
        <f>+calcFR1!H26</f>
        <v>0.9</v>
      </c>
      <c r="AA32" s="260">
        <f>+calcFR1!H26</f>
        <v>0.9</v>
      </c>
      <c r="AB32" s="261">
        <f>+calcFR1!$B$35</f>
        <v>0.75</v>
      </c>
      <c r="AC32" s="261">
        <f>+calcFR1!$B$35</f>
        <v>0.75</v>
      </c>
      <c r="AD32" s="261">
        <f>+calcFR1!$B$35</f>
        <v>0.75</v>
      </c>
      <c r="AE32" s="261">
        <f>+calcFR1!$B$35</f>
        <v>0.75</v>
      </c>
      <c r="AF32" s="261">
        <f>+calcFR1!$B$35</f>
        <v>0.75</v>
      </c>
      <c r="AG32" s="261">
        <f>+calcFR1!$B$35</f>
        <v>0.75</v>
      </c>
      <c r="AH32" s="261">
        <f>+calcFR1!$B$35</f>
        <v>0.75</v>
      </c>
      <c r="AI32" s="261">
        <f>+calcFR1!$B$35</f>
        <v>0.75</v>
      </c>
      <c r="AJ32" s="261">
        <f>+calcFR1!$B$35</f>
        <v>0.75</v>
      </c>
      <c r="AK32" s="261">
        <f>+calcFR1!$B$35</f>
        <v>0.75</v>
      </c>
      <c r="AL32" s="261">
        <f>+calcFR1!$B$35</f>
        <v>0.75</v>
      </c>
      <c r="AM32" s="261">
        <f>+calcFR1!$B$35</f>
        <v>0.75</v>
      </c>
    </row>
    <row r="33" spans="2:39" ht="15.95" customHeight="1">
      <c r="B33" s="350">
        <v>2018</v>
      </c>
      <c r="C33" s="262" t="s">
        <v>14</v>
      </c>
      <c r="D33" s="263">
        <f>+calcFR!$H$25</f>
        <v>0.9</v>
      </c>
      <c r="E33" s="263">
        <f>+calcFR!$H$25</f>
        <v>0.9</v>
      </c>
      <c r="F33" s="264">
        <f>+calcFR!$C$35</f>
        <v>0.72499999999999998</v>
      </c>
      <c r="G33" s="264">
        <f>+calcFR!$C$35</f>
        <v>0.72499999999999998</v>
      </c>
      <c r="H33" s="264">
        <f>+calcFR!$C$35</f>
        <v>0.72499999999999998</v>
      </c>
      <c r="I33" s="264">
        <f>+calcFR!$C$35</f>
        <v>0.72499999999999998</v>
      </c>
      <c r="J33" s="264">
        <f>+calcFR!$C$35</f>
        <v>0.72499999999999998</v>
      </c>
      <c r="K33" s="264">
        <f>+calcFR!$C$35</f>
        <v>0.72499999999999998</v>
      </c>
      <c r="L33" s="264">
        <f>+calcFR!$C$35</f>
        <v>0.72499999999999998</v>
      </c>
      <c r="M33" s="264">
        <f>+calcFR!$C$35</f>
        <v>0.72499999999999998</v>
      </c>
      <c r="N33" s="264">
        <f>+calcFR!$C$35</f>
        <v>0.72499999999999998</v>
      </c>
      <c r="O33" s="264">
        <f>+calcFR!$C$35</f>
        <v>0.72499999999999998</v>
      </c>
      <c r="P33" s="264">
        <f>+calcFR!$C$35</f>
        <v>0.72499999999999998</v>
      </c>
      <c r="Q33" s="264">
        <f>+calcFR!$C$35</f>
        <v>0.72499999999999998</v>
      </c>
      <c r="S33" s="144"/>
      <c r="T33" s="144"/>
      <c r="U33" s="144"/>
      <c r="V33" s="146"/>
      <c r="X33" s="153">
        <v>2018</v>
      </c>
      <c r="Y33" s="262" t="s">
        <v>14</v>
      </c>
      <c r="Z33" s="263">
        <f>+calcFR1!$H$25</f>
        <v>0.9</v>
      </c>
      <c r="AA33" s="263">
        <f>+calcFR1!$H$25</f>
        <v>0.9</v>
      </c>
      <c r="AB33" s="264">
        <f>+calcFR1!$C$35</f>
        <v>0.72499999999999998</v>
      </c>
      <c r="AC33" s="264">
        <f>+calcFR1!$C$35</f>
        <v>0.72499999999999998</v>
      </c>
      <c r="AD33" s="264">
        <f>+calcFR1!$C$35</f>
        <v>0.72499999999999998</v>
      </c>
      <c r="AE33" s="264">
        <f>+calcFR1!$C$35</f>
        <v>0.72499999999999998</v>
      </c>
      <c r="AF33" s="264">
        <f>+calcFR1!$C$35</f>
        <v>0.72499999999999998</v>
      </c>
      <c r="AG33" s="264">
        <f>+calcFR1!$C$35</f>
        <v>0.72499999999999998</v>
      </c>
      <c r="AH33" s="264">
        <f>+calcFR1!$C$35</f>
        <v>0.72499999999999998</v>
      </c>
      <c r="AI33" s="264">
        <f>+calcFR1!$C$35</f>
        <v>0.72499999999999998</v>
      </c>
      <c r="AJ33" s="264">
        <f>+calcFR1!$C$35</f>
        <v>0.72499999999999998</v>
      </c>
      <c r="AK33" s="264">
        <f>+calcFR1!$C$35</f>
        <v>0.72499999999999998</v>
      </c>
      <c r="AL33" s="264">
        <f>+calcFR1!$C$35</f>
        <v>0.72499999999999998</v>
      </c>
      <c r="AM33" s="264">
        <f>+calcFR1!$C$35</f>
        <v>0.72499999999999998</v>
      </c>
    </row>
    <row r="34" spans="2:39" ht="15.95" customHeight="1">
      <c r="B34" s="350">
        <v>2019</v>
      </c>
      <c r="C34" s="262" t="s">
        <v>14</v>
      </c>
      <c r="D34" s="262" t="s">
        <v>14</v>
      </c>
      <c r="E34" s="263">
        <f>+calcFR!$H$25</f>
        <v>0.9</v>
      </c>
      <c r="F34" s="264">
        <f>+calcFR!$C$35</f>
        <v>0.72499999999999998</v>
      </c>
      <c r="G34" s="264">
        <f>+calcFR!$C$35</f>
        <v>0.72499999999999998</v>
      </c>
      <c r="H34" s="264">
        <f>+calcFR!$C$35</f>
        <v>0.72499999999999998</v>
      </c>
      <c r="I34" s="264">
        <f>+calcFR!$C$35</f>
        <v>0.72499999999999998</v>
      </c>
      <c r="J34" s="264">
        <f>+calcFR!$C$35</f>
        <v>0.72499999999999998</v>
      </c>
      <c r="K34" s="264">
        <f>+calcFR!$C$35</f>
        <v>0.72499999999999998</v>
      </c>
      <c r="L34" s="264">
        <f>+calcFR!$C$35</f>
        <v>0.72499999999999998</v>
      </c>
      <c r="M34" s="264">
        <f>+calcFR!$C$35</f>
        <v>0.72499999999999998</v>
      </c>
      <c r="N34" s="264">
        <f>+calcFR!$C$35</f>
        <v>0.72499999999999998</v>
      </c>
      <c r="O34" s="264">
        <f>+calcFR!$C$35</f>
        <v>0.72499999999999998</v>
      </c>
      <c r="P34" s="264">
        <f>+calcFR!$C$35</f>
        <v>0.72499999999999998</v>
      </c>
      <c r="Q34" s="264">
        <f>+calcFR!$C$35</f>
        <v>0.72499999999999998</v>
      </c>
      <c r="S34" s="144"/>
      <c r="T34" s="144"/>
      <c r="U34" s="144"/>
      <c r="V34" s="146"/>
      <c r="X34" s="153">
        <v>2019</v>
      </c>
      <c r="Y34" s="262" t="s">
        <v>14</v>
      </c>
      <c r="Z34" s="262" t="s">
        <v>14</v>
      </c>
      <c r="AA34" s="263">
        <f>+calcFR1!$H$25</f>
        <v>0.9</v>
      </c>
      <c r="AB34" s="264">
        <f>+calcFR1!$C$35</f>
        <v>0.72499999999999998</v>
      </c>
      <c r="AC34" s="264">
        <f>+calcFR1!$C$35</f>
        <v>0.72499999999999998</v>
      </c>
      <c r="AD34" s="264">
        <f>+calcFR1!$C$35</f>
        <v>0.72499999999999998</v>
      </c>
      <c r="AE34" s="264">
        <f>+calcFR1!$C$35</f>
        <v>0.72499999999999998</v>
      </c>
      <c r="AF34" s="264">
        <f>+calcFR1!$C$35</f>
        <v>0.72499999999999998</v>
      </c>
      <c r="AG34" s="264">
        <f>+calcFR1!$C$35</f>
        <v>0.72499999999999998</v>
      </c>
      <c r="AH34" s="264">
        <f>+calcFR1!$C$35</f>
        <v>0.72499999999999998</v>
      </c>
      <c r="AI34" s="264">
        <f>+calcFR1!$C$35</f>
        <v>0.72499999999999998</v>
      </c>
      <c r="AJ34" s="264">
        <f>+calcFR1!$C$35</f>
        <v>0.72499999999999998</v>
      </c>
      <c r="AK34" s="264">
        <f>+calcFR1!$C$35</f>
        <v>0.72499999999999998</v>
      </c>
      <c r="AL34" s="264">
        <f>+calcFR1!$C$35</f>
        <v>0.72499999999999998</v>
      </c>
      <c r="AM34" s="264">
        <f>+calcFR1!$C$35</f>
        <v>0.72499999999999998</v>
      </c>
    </row>
    <row r="35" spans="2:39" ht="15.95" customHeight="1">
      <c r="B35" s="350">
        <v>2020</v>
      </c>
      <c r="C35" s="262" t="s">
        <v>14</v>
      </c>
      <c r="D35" s="262" t="s">
        <v>14</v>
      </c>
      <c r="E35" s="262" t="s">
        <v>14</v>
      </c>
      <c r="F35" s="264">
        <f>+calcFR!$C$35</f>
        <v>0.72499999999999998</v>
      </c>
      <c r="G35" s="264">
        <f>+calcFR!$C$35</f>
        <v>0.72499999999999998</v>
      </c>
      <c r="H35" s="264">
        <f>+calcFR!$C$35</f>
        <v>0.72499999999999998</v>
      </c>
      <c r="I35" s="264">
        <f>+calcFR!$C$35</f>
        <v>0.72499999999999998</v>
      </c>
      <c r="J35" s="264">
        <f>+calcFR!$C$35</f>
        <v>0.72499999999999998</v>
      </c>
      <c r="K35" s="264">
        <f>+calcFR!$C$35</f>
        <v>0.72499999999999998</v>
      </c>
      <c r="L35" s="264">
        <f>+calcFR!$C$35</f>
        <v>0.72499999999999998</v>
      </c>
      <c r="M35" s="264">
        <f>+calcFR!$C$35</f>
        <v>0.72499999999999998</v>
      </c>
      <c r="N35" s="264">
        <f>+calcFR!$C$35</f>
        <v>0.72499999999999998</v>
      </c>
      <c r="O35" s="264">
        <f>+calcFR!$C$35</f>
        <v>0.72499999999999998</v>
      </c>
      <c r="P35" s="264">
        <f>+calcFR!$C$35</f>
        <v>0.72499999999999998</v>
      </c>
      <c r="Q35" s="264">
        <f>+calcFR!$C$35</f>
        <v>0.72499999999999998</v>
      </c>
      <c r="S35" s="144"/>
      <c r="T35" s="144"/>
      <c r="U35" s="144"/>
      <c r="V35" s="146"/>
      <c r="X35" s="153">
        <v>2020</v>
      </c>
      <c r="Y35" s="262" t="s">
        <v>14</v>
      </c>
      <c r="Z35" s="262" t="s">
        <v>14</v>
      </c>
      <c r="AA35" s="262" t="s">
        <v>14</v>
      </c>
      <c r="AB35" s="264">
        <f>+calcFR1!$C$35</f>
        <v>0.72499999999999998</v>
      </c>
      <c r="AC35" s="264">
        <f>+calcFR1!$C$35</f>
        <v>0.72499999999999998</v>
      </c>
      <c r="AD35" s="264">
        <f>+calcFR1!$C$35</f>
        <v>0.72499999999999998</v>
      </c>
      <c r="AE35" s="264">
        <f>+calcFR1!$C$35</f>
        <v>0.72499999999999998</v>
      </c>
      <c r="AF35" s="264">
        <f>+calcFR1!$C$35</f>
        <v>0.72499999999999998</v>
      </c>
      <c r="AG35" s="264">
        <f>+calcFR1!$C$35</f>
        <v>0.72499999999999998</v>
      </c>
      <c r="AH35" s="264">
        <f>+calcFR1!$C$35</f>
        <v>0.72499999999999998</v>
      </c>
      <c r="AI35" s="264">
        <f>+calcFR1!$C$35</f>
        <v>0.72499999999999998</v>
      </c>
      <c r="AJ35" s="264">
        <f>+calcFR1!$C$35</f>
        <v>0.72499999999999998</v>
      </c>
      <c r="AK35" s="264">
        <f>+calcFR1!$C$35</f>
        <v>0.72499999999999998</v>
      </c>
      <c r="AL35" s="264">
        <f>+calcFR1!$C$35</f>
        <v>0.72499999999999998</v>
      </c>
      <c r="AM35" s="264">
        <f>+calcFR1!$C$35</f>
        <v>0.72499999999999998</v>
      </c>
    </row>
    <row r="36" spans="2:39" ht="15.95" customHeight="1">
      <c r="B36" s="350">
        <v>2021</v>
      </c>
      <c r="C36" s="262" t="s">
        <v>14</v>
      </c>
      <c r="D36" s="262" t="s">
        <v>14</v>
      </c>
      <c r="E36" s="262" t="s">
        <v>14</v>
      </c>
      <c r="F36" s="262" t="s">
        <v>14</v>
      </c>
      <c r="G36" s="264">
        <f>+calcFR!$C$35</f>
        <v>0.72499999999999998</v>
      </c>
      <c r="H36" s="264">
        <f>+calcFR!$C$35</f>
        <v>0.72499999999999998</v>
      </c>
      <c r="I36" s="264">
        <f>+calcFR!$C$35</f>
        <v>0.72499999999999998</v>
      </c>
      <c r="J36" s="264">
        <f>+calcFR!$C$35</f>
        <v>0.72499999999999998</v>
      </c>
      <c r="K36" s="264">
        <f>+calcFR!$C$35</f>
        <v>0.72499999999999998</v>
      </c>
      <c r="L36" s="264">
        <f>+calcFR!$C$35</f>
        <v>0.72499999999999998</v>
      </c>
      <c r="M36" s="264">
        <f>+calcFR!$C$35</f>
        <v>0.72499999999999998</v>
      </c>
      <c r="N36" s="264">
        <f>+calcFR!$C$35</f>
        <v>0.72499999999999998</v>
      </c>
      <c r="O36" s="264">
        <f>+calcFR!$C$35</f>
        <v>0.72499999999999998</v>
      </c>
      <c r="P36" s="264">
        <f>+calcFR!$C$35</f>
        <v>0.72499999999999998</v>
      </c>
      <c r="Q36" s="264">
        <f>+calcFR!$C$35</f>
        <v>0.72499999999999998</v>
      </c>
      <c r="S36" s="144"/>
      <c r="T36" s="144"/>
      <c r="U36" s="144"/>
      <c r="V36" s="146"/>
      <c r="X36" s="153">
        <v>2021</v>
      </c>
      <c r="Y36" s="262" t="s">
        <v>14</v>
      </c>
      <c r="Z36" s="262" t="s">
        <v>14</v>
      </c>
      <c r="AA36" s="262" t="s">
        <v>14</v>
      </c>
      <c r="AB36" s="262" t="s">
        <v>14</v>
      </c>
      <c r="AC36" s="264">
        <f>+calcFR1!$C$35</f>
        <v>0.72499999999999998</v>
      </c>
      <c r="AD36" s="264">
        <f>+calcFR1!$C$35</f>
        <v>0.72499999999999998</v>
      </c>
      <c r="AE36" s="264">
        <f>+calcFR1!$C$35</f>
        <v>0.72499999999999998</v>
      </c>
      <c r="AF36" s="264">
        <f>+calcFR1!$C$35</f>
        <v>0.72499999999999998</v>
      </c>
      <c r="AG36" s="264">
        <f>+calcFR1!$C$35</f>
        <v>0.72499999999999998</v>
      </c>
      <c r="AH36" s="264">
        <f>+calcFR1!$C$35</f>
        <v>0.72499999999999998</v>
      </c>
      <c r="AI36" s="264">
        <f>+calcFR1!$C$35</f>
        <v>0.72499999999999998</v>
      </c>
      <c r="AJ36" s="264">
        <f>+calcFR1!$C$35</f>
        <v>0.72499999999999998</v>
      </c>
      <c r="AK36" s="264">
        <f>+calcFR1!$C$35</f>
        <v>0.72499999999999998</v>
      </c>
      <c r="AL36" s="264">
        <f>+calcFR1!$C$35</f>
        <v>0.72499999999999998</v>
      </c>
      <c r="AM36" s="264">
        <f>+calcFR1!$C$35</f>
        <v>0.72499999999999998</v>
      </c>
    </row>
    <row r="37" spans="2:39" ht="15.95" customHeight="1">
      <c r="B37" s="350">
        <v>2022</v>
      </c>
      <c r="C37" s="262" t="s">
        <v>14</v>
      </c>
      <c r="D37" s="262" t="s">
        <v>14</v>
      </c>
      <c r="E37" s="262" t="s">
        <v>14</v>
      </c>
      <c r="F37" s="262" t="s">
        <v>14</v>
      </c>
      <c r="G37" s="262" t="s">
        <v>14</v>
      </c>
      <c r="H37" s="264">
        <f>+calcFR!$C$35</f>
        <v>0.72499999999999998</v>
      </c>
      <c r="I37" s="264">
        <f>+calcFR!$C$35</f>
        <v>0.72499999999999998</v>
      </c>
      <c r="J37" s="264">
        <f>+calcFR!$C$35</f>
        <v>0.72499999999999998</v>
      </c>
      <c r="K37" s="264">
        <f>+calcFR!$C$35</f>
        <v>0.72499999999999998</v>
      </c>
      <c r="L37" s="264">
        <f>+calcFR!$C$35</f>
        <v>0.72499999999999998</v>
      </c>
      <c r="M37" s="264">
        <f>+calcFR!$C$35</f>
        <v>0.72499999999999998</v>
      </c>
      <c r="N37" s="264">
        <f>+calcFR!$C$35</f>
        <v>0.72499999999999998</v>
      </c>
      <c r="O37" s="264">
        <f>+calcFR!$C$35</f>
        <v>0.72499999999999998</v>
      </c>
      <c r="P37" s="264">
        <f>+calcFR!$C$35</f>
        <v>0.72499999999999998</v>
      </c>
      <c r="Q37" s="264">
        <f>+calcFR!$C$35</f>
        <v>0.72499999999999998</v>
      </c>
      <c r="S37" s="144"/>
      <c r="T37" s="144"/>
      <c r="U37" s="144"/>
      <c r="V37" s="146"/>
      <c r="X37" s="153">
        <v>2022</v>
      </c>
      <c r="Y37" s="262" t="s">
        <v>14</v>
      </c>
      <c r="Z37" s="262" t="s">
        <v>14</v>
      </c>
      <c r="AA37" s="262" t="s">
        <v>14</v>
      </c>
      <c r="AB37" s="262" t="s">
        <v>14</v>
      </c>
      <c r="AC37" s="262" t="s">
        <v>14</v>
      </c>
      <c r="AD37" s="264">
        <f>+calcFR1!$C$35</f>
        <v>0.72499999999999998</v>
      </c>
      <c r="AE37" s="264">
        <f>+calcFR1!$C$35</f>
        <v>0.72499999999999998</v>
      </c>
      <c r="AF37" s="264">
        <f>+calcFR1!$C$35</f>
        <v>0.72499999999999998</v>
      </c>
      <c r="AG37" s="264">
        <f>+calcFR1!$C$35</f>
        <v>0.72499999999999998</v>
      </c>
      <c r="AH37" s="264">
        <f>+calcFR1!$C$35</f>
        <v>0.72499999999999998</v>
      </c>
      <c r="AI37" s="264">
        <f>+calcFR1!$C$35</f>
        <v>0.72499999999999998</v>
      </c>
      <c r="AJ37" s="264">
        <f>+calcFR1!$C$35</f>
        <v>0.72499999999999998</v>
      </c>
      <c r="AK37" s="264">
        <f>+calcFR1!$C$35</f>
        <v>0.72499999999999998</v>
      </c>
      <c r="AL37" s="264">
        <f>+calcFR1!$C$35</f>
        <v>0.72499999999999998</v>
      </c>
      <c r="AM37" s="264">
        <f>+calcFR1!$C$35</f>
        <v>0.72499999999999998</v>
      </c>
    </row>
    <row r="38" spans="2:39" ht="15.95" customHeight="1">
      <c r="B38" s="351" t="s">
        <v>92</v>
      </c>
      <c r="C38" s="262" t="s">
        <v>14</v>
      </c>
      <c r="D38" s="262" t="s">
        <v>14</v>
      </c>
      <c r="E38" s="262" t="s">
        <v>14</v>
      </c>
      <c r="F38" s="262" t="s">
        <v>14</v>
      </c>
      <c r="G38" s="262" t="s">
        <v>14</v>
      </c>
      <c r="H38" s="262" t="s">
        <v>14</v>
      </c>
      <c r="I38" s="264">
        <f>+calcFR!$C$50</f>
        <v>0.72499999999999998</v>
      </c>
      <c r="J38" s="264">
        <f>+calcFR!$C$50</f>
        <v>0.72499999999999998</v>
      </c>
      <c r="K38" s="264">
        <f>+calcFR!$C$50</f>
        <v>0.72499999999999998</v>
      </c>
      <c r="L38" s="264">
        <f>+calcFR!$C$50</f>
        <v>0.72499999999999998</v>
      </c>
      <c r="M38" s="264">
        <f>+calcFR!$C$50</f>
        <v>0.72499999999999998</v>
      </c>
      <c r="N38" s="264">
        <f>+calcFR!$C$50</f>
        <v>0.72499999999999998</v>
      </c>
      <c r="O38" s="264">
        <f>+calcFR!$C$50</f>
        <v>0.72499999999999998</v>
      </c>
      <c r="P38" s="264">
        <f>+calcFR!$C$50</f>
        <v>0.72499999999999998</v>
      </c>
      <c r="Q38" s="264">
        <f>+calcFR!$C$50</f>
        <v>0.72499999999999998</v>
      </c>
      <c r="S38" s="144"/>
      <c r="T38" s="144"/>
      <c r="U38" s="144"/>
      <c r="V38" s="146"/>
      <c r="X38" s="155" t="s">
        <v>92</v>
      </c>
      <c r="Y38" s="262" t="s">
        <v>14</v>
      </c>
      <c r="Z38" s="262" t="s">
        <v>14</v>
      </c>
      <c r="AA38" s="262" t="s">
        <v>14</v>
      </c>
      <c r="AB38" s="262" t="s">
        <v>14</v>
      </c>
      <c r="AC38" s="262" t="s">
        <v>14</v>
      </c>
      <c r="AD38" s="262" t="s">
        <v>14</v>
      </c>
      <c r="AE38" s="264">
        <f>+calcFR1!$C$50</f>
        <v>0.72499999999999998</v>
      </c>
      <c r="AF38" s="264">
        <f>+calcFR1!$C$50</f>
        <v>0.72499999999999998</v>
      </c>
      <c r="AG38" s="264">
        <f>+calcFR1!$C$50</f>
        <v>0.72499999999999998</v>
      </c>
      <c r="AH38" s="264">
        <f>+calcFR1!$C$50</f>
        <v>0.72499999999999998</v>
      </c>
      <c r="AI38" s="264">
        <f>+calcFR1!$C$50</f>
        <v>0.72499999999999998</v>
      </c>
      <c r="AJ38" s="264">
        <f>+calcFR1!$C$50</f>
        <v>0.72499999999999998</v>
      </c>
      <c r="AK38" s="264">
        <f>+calcFR1!$C$50</f>
        <v>0.72499999999999998</v>
      </c>
      <c r="AL38" s="264">
        <f>+calcFR1!$C$50</f>
        <v>0.72499999999999998</v>
      </c>
      <c r="AM38" s="264">
        <f>+calcFR1!$C$50</f>
        <v>0.72499999999999998</v>
      </c>
    </row>
    <row r="39" spans="2:39" ht="15.95" customHeight="1">
      <c r="B39" s="351" t="s">
        <v>93</v>
      </c>
      <c r="C39" s="262" t="s">
        <v>14</v>
      </c>
      <c r="D39" s="262" t="s">
        <v>14</v>
      </c>
      <c r="E39" s="262" t="s">
        <v>14</v>
      </c>
      <c r="F39" s="262" t="s">
        <v>14</v>
      </c>
      <c r="G39" s="262" t="s">
        <v>14</v>
      </c>
      <c r="H39" s="262" t="s">
        <v>14</v>
      </c>
      <c r="I39" s="264">
        <f>+calcFR!$C$63</f>
        <v>0.72499999999999998</v>
      </c>
      <c r="J39" s="264">
        <f>+calcFR!$C$63</f>
        <v>0.72499999999999998</v>
      </c>
      <c r="K39" s="264">
        <f>+calcFR!$C$73</f>
        <v>0.72499999999999998</v>
      </c>
      <c r="L39" s="264">
        <f>+calcFR!$C$83</f>
        <v>0.5</v>
      </c>
      <c r="M39" s="264">
        <f>+calcFR!$C$93</f>
        <v>0.25</v>
      </c>
      <c r="N39" s="264">
        <f>+calcFR!$C$103</f>
        <v>0</v>
      </c>
      <c r="O39" s="264">
        <f>+calcFR!$C$103</f>
        <v>0</v>
      </c>
      <c r="P39" s="264">
        <f>+calcFR!$C$103</f>
        <v>0</v>
      </c>
      <c r="Q39" s="264">
        <f>+calcFR!$C$103</f>
        <v>0</v>
      </c>
      <c r="S39" s="144"/>
      <c r="T39" s="144"/>
      <c r="U39" s="144"/>
      <c r="V39" s="146"/>
      <c r="X39" s="155" t="s">
        <v>93</v>
      </c>
      <c r="Y39" s="262" t="s">
        <v>14</v>
      </c>
      <c r="Z39" s="262" t="s">
        <v>14</v>
      </c>
      <c r="AA39" s="262" t="s">
        <v>14</v>
      </c>
      <c r="AB39" s="262" t="s">
        <v>14</v>
      </c>
      <c r="AC39" s="262" t="s">
        <v>14</v>
      </c>
      <c r="AD39" s="262" t="s">
        <v>14</v>
      </c>
      <c r="AE39" s="264">
        <f>+calcFR1!$C$63</f>
        <v>0.72499999999999998</v>
      </c>
      <c r="AF39" s="264">
        <f>+calcFR1!$C$63</f>
        <v>0.72499999999999998</v>
      </c>
      <c r="AG39" s="264">
        <f>+calcFR1!$C$73</f>
        <v>0.72499999999999998</v>
      </c>
      <c r="AH39" s="264">
        <f>+calcFR1!$C$83</f>
        <v>0.5</v>
      </c>
      <c r="AI39" s="264">
        <f>+calcFR1!$C$93</f>
        <v>0.25</v>
      </c>
      <c r="AJ39" s="264">
        <f>+calcFR1!$C$103</f>
        <v>0</v>
      </c>
      <c r="AK39" s="264">
        <f>+calcFR1!$C$103</f>
        <v>0</v>
      </c>
      <c r="AL39" s="264">
        <f>+calcFR1!$C$103</f>
        <v>0</v>
      </c>
      <c r="AM39" s="264">
        <f>+calcFR1!$C$103</f>
        <v>0</v>
      </c>
    </row>
    <row r="40" spans="2:39" ht="15.95" customHeight="1">
      <c r="B40" s="350">
        <v>2024</v>
      </c>
      <c r="C40" s="262" t="s">
        <v>14</v>
      </c>
      <c r="D40" s="262" t="s">
        <v>14</v>
      </c>
      <c r="E40" s="262" t="s">
        <v>14</v>
      </c>
      <c r="F40" s="262" t="s">
        <v>14</v>
      </c>
      <c r="G40" s="262" t="s">
        <v>14</v>
      </c>
      <c r="H40" s="262" t="s">
        <v>14</v>
      </c>
      <c r="I40" s="262" t="s">
        <v>14</v>
      </c>
      <c r="J40" s="264">
        <f>+calcFR!$C$63</f>
        <v>0.72499999999999998</v>
      </c>
      <c r="K40" s="264">
        <f>+calcFR!$C$73</f>
        <v>0.72499999999999998</v>
      </c>
      <c r="L40" s="264">
        <f>+calcFR!$C$83</f>
        <v>0.5</v>
      </c>
      <c r="M40" s="264">
        <f>+calcFR!$C$93</f>
        <v>0.25</v>
      </c>
      <c r="N40" s="264">
        <f>+calcFR!$C$103</f>
        <v>0</v>
      </c>
      <c r="O40" s="264">
        <f>+calcFR!$C$103</f>
        <v>0</v>
      </c>
      <c r="P40" s="264">
        <f>+calcFR!$C$103</f>
        <v>0</v>
      </c>
      <c r="Q40" s="264">
        <f>+calcFR!$C$103</f>
        <v>0</v>
      </c>
      <c r="S40" s="144"/>
      <c r="T40" s="144"/>
      <c r="U40" s="144"/>
      <c r="V40" s="146"/>
      <c r="X40" s="153">
        <v>2024</v>
      </c>
      <c r="Y40" s="262" t="s">
        <v>14</v>
      </c>
      <c r="Z40" s="262" t="s">
        <v>14</v>
      </c>
      <c r="AA40" s="262" t="s">
        <v>14</v>
      </c>
      <c r="AB40" s="262" t="s">
        <v>14</v>
      </c>
      <c r="AC40" s="262" t="s">
        <v>14</v>
      </c>
      <c r="AD40" s="262" t="s">
        <v>14</v>
      </c>
      <c r="AE40" s="262" t="s">
        <v>14</v>
      </c>
      <c r="AF40" s="264">
        <f>+calcFR1!$C$63</f>
        <v>0.72499999999999998</v>
      </c>
      <c r="AG40" s="264">
        <f>+calcFR1!$C$73</f>
        <v>0.72499999999999998</v>
      </c>
      <c r="AH40" s="264">
        <f>+calcFR1!$C$83</f>
        <v>0.5</v>
      </c>
      <c r="AI40" s="264">
        <f>+calcFR1!$C$93</f>
        <v>0.25</v>
      </c>
      <c r="AJ40" s="264">
        <f>+calcFR1!$C$103</f>
        <v>0</v>
      </c>
      <c r="AK40" s="264">
        <f>+calcFR1!$C$103</f>
        <v>0</v>
      </c>
      <c r="AL40" s="264">
        <f>+calcFR1!$C$103</f>
        <v>0</v>
      </c>
      <c r="AM40" s="264">
        <f>+calcFR1!$C$103</f>
        <v>0</v>
      </c>
    </row>
    <row r="41" spans="2:39" ht="15.95" customHeight="1">
      <c r="B41" s="350">
        <v>2025</v>
      </c>
      <c r="C41" s="262" t="s">
        <v>14</v>
      </c>
      <c r="D41" s="262" t="s">
        <v>14</v>
      </c>
      <c r="E41" s="262" t="s">
        <v>14</v>
      </c>
      <c r="F41" s="262" t="s">
        <v>14</v>
      </c>
      <c r="G41" s="262" t="s">
        <v>14</v>
      </c>
      <c r="H41" s="262" t="s">
        <v>14</v>
      </c>
      <c r="I41" s="262" t="s">
        <v>14</v>
      </c>
      <c r="J41" s="262" t="s">
        <v>14</v>
      </c>
      <c r="K41" s="264">
        <f>+calcFR!$C$73</f>
        <v>0.72499999999999998</v>
      </c>
      <c r="L41" s="264">
        <f>+calcFR!$C$83</f>
        <v>0.5</v>
      </c>
      <c r="M41" s="264">
        <f>+calcFR!$C$93</f>
        <v>0.25</v>
      </c>
      <c r="N41" s="264">
        <f>+calcFR!$C$103</f>
        <v>0</v>
      </c>
      <c r="O41" s="264">
        <f>+calcFR!$C$103</f>
        <v>0</v>
      </c>
      <c r="P41" s="264">
        <f>+calcFR!$C$103</f>
        <v>0</v>
      </c>
      <c r="Q41" s="264">
        <f>+calcFR!$C$103</f>
        <v>0</v>
      </c>
      <c r="S41" s="144"/>
      <c r="T41" s="144"/>
      <c r="U41" s="144"/>
      <c r="V41" s="146"/>
      <c r="X41" s="153">
        <v>2025</v>
      </c>
      <c r="Y41" s="262" t="s">
        <v>14</v>
      </c>
      <c r="Z41" s="262" t="s">
        <v>14</v>
      </c>
      <c r="AA41" s="262" t="s">
        <v>14</v>
      </c>
      <c r="AB41" s="262" t="s">
        <v>14</v>
      </c>
      <c r="AC41" s="262" t="s">
        <v>14</v>
      </c>
      <c r="AD41" s="262" t="s">
        <v>14</v>
      </c>
      <c r="AE41" s="262" t="s">
        <v>14</v>
      </c>
      <c r="AF41" s="262" t="s">
        <v>14</v>
      </c>
      <c r="AG41" s="264">
        <f>+calcFR1!$C$73</f>
        <v>0.72499999999999998</v>
      </c>
      <c r="AH41" s="264">
        <f>+calcFR1!$C$83</f>
        <v>0.5</v>
      </c>
      <c r="AI41" s="264">
        <f>+calcFR1!$C$93</f>
        <v>0.25</v>
      </c>
      <c r="AJ41" s="264">
        <f>+calcFR1!$C$103</f>
        <v>0</v>
      </c>
      <c r="AK41" s="264">
        <f>+calcFR1!$C$103</f>
        <v>0</v>
      </c>
      <c r="AL41" s="264">
        <f>+calcFR1!$C$103</f>
        <v>0</v>
      </c>
      <c r="AM41" s="264">
        <f>+calcFR1!$C$103</f>
        <v>0</v>
      </c>
    </row>
    <row r="42" spans="2:39" ht="15.95" customHeight="1">
      <c r="B42" s="350">
        <v>2026</v>
      </c>
      <c r="C42" s="262" t="s">
        <v>14</v>
      </c>
      <c r="D42" s="262" t="s">
        <v>14</v>
      </c>
      <c r="E42" s="262" t="s">
        <v>14</v>
      </c>
      <c r="F42" s="262" t="s">
        <v>14</v>
      </c>
      <c r="G42" s="262" t="s">
        <v>14</v>
      </c>
      <c r="H42" s="262" t="s">
        <v>14</v>
      </c>
      <c r="I42" s="262" t="s">
        <v>14</v>
      </c>
      <c r="J42" s="262" t="s">
        <v>14</v>
      </c>
      <c r="K42" s="262" t="s">
        <v>14</v>
      </c>
      <c r="L42" s="264">
        <f>+calcFR!$C$114</f>
        <v>0</v>
      </c>
      <c r="M42" s="264">
        <f>+calcFR!$C$114</f>
        <v>0</v>
      </c>
      <c r="N42" s="264">
        <f>+calcFR!$C$114</f>
        <v>0</v>
      </c>
      <c r="O42" s="264">
        <f>+calcFR!$C$114</f>
        <v>0</v>
      </c>
      <c r="P42" s="264">
        <f>+calcFR!$C$114</f>
        <v>0</v>
      </c>
      <c r="Q42" s="264">
        <f>+calcFR!$C$114</f>
        <v>0</v>
      </c>
      <c r="S42" s="144"/>
      <c r="T42" s="144"/>
      <c r="U42" s="144"/>
      <c r="V42" s="146"/>
      <c r="X42" s="153">
        <v>2026</v>
      </c>
      <c r="Y42" s="262" t="s">
        <v>14</v>
      </c>
      <c r="Z42" s="262" t="s">
        <v>14</v>
      </c>
      <c r="AA42" s="262" t="s">
        <v>14</v>
      </c>
      <c r="AB42" s="262" t="s">
        <v>14</v>
      </c>
      <c r="AC42" s="262" t="s">
        <v>14</v>
      </c>
      <c r="AD42" s="262" t="s">
        <v>14</v>
      </c>
      <c r="AE42" s="262" t="s">
        <v>14</v>
      </c>
      <c r="AF42" s="262" t="s">
        <v>14</v>
      </c>
      <c r="AG42" s="262" t="s">
        <v>14</v>
      </c>
      <c r="AH42" s="264">
        <f>+calcFR1!$C$114</f>
        <v>0</v>
      </c>
      <c r="AI42" s="264">
        <f>+calcFR1!$C$114</f>
        <v>0</v>
      </c>
      <c r="AJ42" s="264">
        <f>+calcFR1!$C$114</f>
        <v>0</v>
      </c>
      <c r="AK42" s="264">
        <f>+calcFR1!$C$114</f>
        <v>0</v>
      </c>
      <c r="AL42" s="264">
        <f>+calcFR1!$C$114</f>
        <v>0</v>
      </c>
      <c r="AM42" s="264">
        <f>+calcFR1!$C$114</f>
        <v>0</v>
      </c>
    </row>
    <row r="43" spans="2:39" ht="15.95" customHeight="1">
      <c r="B43" s="350">
        <v>2027</v>
      </c>
      <c r="C43" s="262" t="s">
        <v>14</v>
      </c>
      <c r="D43" s="262" t="s">
        <v>14</v>
      </c>
      <c r="E43" s="262" t="s">
        <v>14</v>
      </c>
      <c r="F43" s="262" t="s">
        <v>14</v>
      </c>
      <c r="G43" s="262" t="s">
        <v>14</v>
      </c>
      <c r="H43" s="262" t="s">
        <v>14</v>
      </c>
      <c r="I43" s="262" t="s">
        <v>14</v>
      </c>
      <c r="J43" s="262" t="s">
        <v>14</v>
      </c>
      <c r="K43" s="262" t="s">
        <v>14</v>
      </c>
      <c r="L43" s="262" t="s">
        <v>14</v>
      </c>
      <c r="M43" s="264">
        <f>+calcFR!$C$115</f>
        <v>0</v>
      </c>
      <c r="N43" s="264">
        <f>+calcFR!$C$115</f>
        <v>0</v>
      </c>
      <c r="O43" s="264">
        <f>+calcFR!$C$115</f>
        <v>0</v>
      </c>
      <c r="P43" s="264">
        <f>+calcFR!$C$115</f>
        <v>0</v>
      </c>
      <c r="Q43" s="264">
        <f>+calcFR!$C$115</f>
        <v>0</v>
      </c>
      <c r="S43" s="144"/>
      <c r="T43" s="144"/>
      <c r="U43" s="144"/>
      <c r="V43" s="146"/>
      <c r="X43" s="153">
        <v>2027</v>
      </c>
      <c r="Y43" s="262" t="s">
        <v>14</v>
      </c>
      <c r="Z43" s="262" t="s">
        <v>14</v>
      </c>
      <c r="AA43" s="262" t="s">
        <v>14</v>
      </c>
      <c r="AB43" s="262" t="s">
        <v>14</v>
      </c>
      <c r="AC43" s="262" t="s">
        <v>14</v>
      </c>
      <c r="AD43" s="262" t="s">
        <v>14</v>
      </c>
      <c r="AE43" s="262" t="s">
        <v>14</v>
      </c>
      <c r="AF43" s="262" t="s">
        <v>14</v>
      </c>
      <c r="AG43" s="262" t="s">
        <v>14</v>
      </c>
      <c r="AH43" s="262" t="s">
        <v>14</v>
      </c>
      <c r="AI43" s="264">
        <f>+calcFR1!$C$115</f>
        <v>0</v>
      </c>
      <c r="AJ43" s="264">
        <f>+calcFR1!$C$115</f>
        <v>0</v>
      </c>
      <c r="AK43" s="264">
        <f>+calcFR1!$C$115</f>
        <v>0</v>
      </c>
      <c r="AL43" s="264">
        <f>+calcFR1!$C$115</f>
        <v>0</v>
      </c>
      <c r="AM43" s="264">
        <f>+calcFR1!$C$115</f>
        <v>0</v>
      </c>
    </row>
    <row r="44" spans="2:39" ht="15.95" customHeight="1">
      <c r="B44" s="350">
        <v>2028</v>
      </c>
      <c r="C44" s="262" t="s">
        <v>14</v>
      </c>
      <c r="D44" s="262" t="s">
        <v>14</v>
      </c>
      <c r="E44" s="262" t="s">
        <v>14</v>
      </c>
      <c r="F44" s="262" t="s">
        <v>14</v>
      </c>
      <c r="G44" s="262" t="s">
        <v>14</v>
      </c>
      <c r="H44" s="262" t="s">
        <v>14</v>
      </c>
      <c r="I44" s="262" t="s">
        <v>14</v>
      </c>
      <c r="J44" s="262" t="s">
        <v>14</v>
      </c>
      <c r="K44" s="262" t="s">
        <v>14</v>
      </c>
      <c r="L44" s="262" t="s">
        <v>14</v>
      </c>
      <c r="M44" s="262" t="s">
        <v>14</v>
      </c>
      <c r="N44" s="264">
        <f>+calcFR!$C$116</f>
        <v>0</v>
      </c>
      <c r="O44" s="264">
        <f>+calcFR!$C$116</f>
        <v>0</v>
      </c>
      <c r="P44" s="264">
        <f>+calcFR!$C$116</f>
        <v>0</v>
      </c>
      <c r="Q44" s="264">
        <f>+calcFR!$C$116</f>
        <v>0</v>
      </c>
      <c r="S44" s="144"/>
      <c r="T44" s="144"/>
      <c r="U44" s="144"/>
      <c r="V44" s="146"/>
      <c r="X44" s="153">
        <v>2028</v>
      </c>
      <c r="Y44" s="262" t="s">
        <v>14</v>
      </c>
      <c r="Z44" s="262" t="s">
        <v>14</v>
      </c>
      <c r="AA44" s="262" t="s">
        <v>14</v>
      </c>
      <c r="AB44" s="262" t="s">
        <v>14</v>
      </c>
      <c r="AC44" s="262" t="s">
        <v>14</v>
      </c>
      <c r="AD44" s="262" t="s">
        <v>14</v>
      </c>
      <c r="AE44" s="262" t="s">
        <v>14</v>
      </c>
      <c r="AF44" s="262" t="s">
        <v>14</v>
      </c>
      <c r="AG44" s="262" t="s">
        <v>14</v>
      </c>
      <c r="AH44" s="262" t="s">
        <v>14</v>
      </c>
      <c r="AI44" s="262" t="s">
        <v>14</v>
      </c>
      <c r="AJ44" s="264">
        <f>+calcFR1!$C$116</f>
        <v>0</v>
      </c>
      <c r="AK44" s="264">
        <f>+calcFR1!$C$116</f>
        <v>0</v>
      </c>
      <c r="AL44" s="264">
        <f>+calcFR1!$C$116</f>
        <v>0</v>
      </c>
      <c r="AM44" s="264">
        <f>+calcFR1!$C$116</f>
        <v>0</v>
      </c>
    </row>
    <row r="45" spans="2:39" ht="15.95" customHeight="1">
      <c r="B45" s="350">
        <v>2029</v>
      </c>
      <c r="C45" s="262" t="s">
        <v>14</v>
      </c>
      <c r="D45" s="262" t="s">
        <v>14</v>
      </c>
      <c r="E45" s="262" t="s">
        <v>14</v>
      </c>
      <c r="F45" s="262" t="s">
        <v>14</v>
      </c>
      <c r="G45" s="262" t="s">
        <v>14</v>
      </c>
      <c r="H45" s="262" t="s">
        <v>14</v>
      </c>
      <c r="I45" s="262" t="s">
        <v>14</v>
      </c>
      <c r="J45" s="262" t="s">
        <v>14</v>
      </c>
      <c r="K45" s="262" t="s">
        <v>14</v>
      </c>
      <c r="L45" s="262" t="s">
        <v>14</v>
      </c>
      <c r="M45" s="262" t="s">
        <v>14</v>
      </c>
      <c r="N45" s="262" t="s">
        <v>14</v>
      </c>
      <c r="O45" s="264">
        <f>+calcFR!$C$117</f>
        <v>0</v>
      </c>
      <c r="P45" s="264">
        <f>+calcFR!$C$117</f>
        <v>0</v>
      </c>
      <c r="Q45" s="264">
        <f>+calcFR!$C$117</f>
        <v>0</v>
      </c>
      <c r="S45" s="144"/>
      <c r="T45" s="144"/>
      <c r="U45" s="144"/>
      <c r="V45" s="146"/>
      <c r="X45" s="153">
        <v>2029</v>
      </c>
      <c r="Y45" s="262" t="s">
        <v>14</v>
      </c>
      <c r="Z45" s="262" t="s">
        <v>14</v>
      </c>
      <c r="AA45" s="262" t="s">
        <v>14</v>
      </c>
      <c r="AB45" s="262" t="s">
        <v>14</v>
      </c>
      <c r="AC45" s="262" t="s">
        <v>14</v>
      </c>
      <c r="AD45" s="262" t="s">
        <v>14</v>
      </c>
      <c r="AE45" s="262" t="s">
        <v>14</v>
      </c>
      <c r="AF45" s="262" t="s">
        <v>14</v>
      </c>
      <c r="AG45" s="262" t="s">
        <v>14</v>
      </c>
      <c r="AH45" s="262" t="s">
        <v>14</v>
      </c>
      <c r="AI45" s="262" t="s">
        <v>14</v>
      </c>
      <c r="AJ45" s="262" t="s">
        <v>14</v>
      </c>
      <c r="AK45" s="264">
        <f>+calcFR1!$C$117</f>
        <v>0</v>
      </c>
      <c r="AL45" s="264">
        <f>+calcFR1!$C$117</f>
        <v>0</v>
      </c>
      <c r="AM45" s="264">
        <f>+calcFR1!$C$117</f>
        <v>0</v>
      </c>
    </row>
    <row r="46" spans="2:39" ht="15.95" customHeight="1">
      <c r="B46" s="350">
        <v>2030</v>
      </c>
      <c r="C46" s="262" t="s">
        <v>14</v>
      </c>
      <c r="D46" s="262" t="s">
        <v>14</v>
      </c>
      <c r="E46" s="262" t="s">
        <v>14</v>
      </c>
      <c r="F46" s="262" t="s">
        <v>14</v>
      </c>
      <c r="G46" s="262" t="s">
        <v>14</v>
      </c>
      <c r="H46" s="262" t="s">
        <v>14</v>
      </c>
      <c r="I46" s="262" t="s">
        <v>14</v>
      </c>
      <c r="J46" s="262" t="s">
        <v>14</v>
      </c>
      <c r="K46" s="262" t="s">
        <v>14</v>
      </c>
      <c r="L46" s="262" t="s">
        <v>14</v>
      </c>
      <c r="M46" s="262" t="s">
        <v>14</v>
      </c>
      <c r="N46" s="262" t="s">
        <v>14</v>
      </c>
      <c r="O46" s="262" t="s">
        <v>14</v>
      </c>
      <c r="P46" s="264">
        <f>+calcFR!$C$118</f>
        <v>0</v>
      </c>
      <c r="Q46" s="264">
        <f>+calcFR!$C$118</f>
        <v>0</v>
      </c>
      <c r="S46" s="144"/>
      <c r="T46" s="144"/>
      <c r="U46" s="144"/>
      <c r="V46" s="146"/>
      <c r="X46" s="153">
        <v>2030</v>
      </c>
      <c r="Y46" s="262" t="s">
        <v>14</v>
      </c>
      <c r="Z46" s="262" t="s">
        <v>14</v>
      </c>
      <c r="AA46" s="262" t="s">
        <v>14</v>
      </c>
      <c r="AB46" s="262" t="s">
        <v>14</v>
      </c>
      <c r="AC46" s="262" t="s">
        <v>14</v>
      </c>
      <c r="AD46" s="262" t="s">
        <v>14</v>
      </c>
      <c r="AE46" s="262" t="s">
        <v>14</v>
      </c>
      <c r="AF46" s="262" t="s">
        <v>14</v>
      </c>
      <c r="AG46" s="262" t="s">
        <v>14</v>
      </c>
      <c r="AH46" s="262" t="s">
        <v>14</v>
      </c>
      <c r="AI46" s="262" t="s">
        <v>14</v>
      </c>
      <c r="AJ46" s="262" t="s">
        <v>14</v>
      </c>
      <c r="AK46" s="262" t="s">
        <v>14</v>
      </c>
      <c r="AL46" s="264">
        <f>+calcFR1!$C$118</f>
        <v>0</v>
      </c>
      <c r="AM46" s="264">
        <f>+calcFR1!$C$118</f>
        <v>0</v>
      </c>
    </row>
    <row r="47" spans="2:39" ht="15.95" customHeight="1">
      <c r="B47" s="350">
        <v>2031</v>
      </c>
      <c r="C47" s="262" t="s">
        <v>14</v>
      </c>
      <c r="D47" s="262" t="s">
        <v>14</v>
      </c>
      <c r="E47" s="262" t="s">
        <v>14</v>
      </c>
      <c r="F47" s="262" t="s">
        <v>14</v>
      </c>
      <c r="G47" s="262" t="s">
        <v>14</v>
      </c>
      <c r="H47" s="262" t="s">
        <v>14</v>
      </c>
      <c r="I47" s="262" t="s">
        <v>14</v>
      </c>
      <c r="J47" s="262" t="s">
        <v>14</v>
      </c>
      <c r="K47" s="262" t="s">
        <v>14</v>
      </c>
      <c r="L47" s="262" t="s">
        <v>14</v>
      </c>
      <c r="M47" s="262" t="s">
        <v>14</v>
      </c>
      <c r="N47" s="262" t="s">
        <v>14</v>
      </c>
      <c r="O47" s="262" t="s">
        <v>14</v>
      </c>
      <c r="P47" s="262" t="s">
        <v>14</v>
      </c>
      <c r="Q47" s="264">
        <f>+calcFR!$C$119</f>
        <v>0</v>
      </c>
      <c r="S47" s="144"/>
      <c r="T47" s="144"/>
      <c r="U47" s="144"/>
      <c r="V47" s="146"/>
      <c r="X47" s="153">
        <v>2031</v>
      </c>
      <c r="Y47" s="262" t="s">
        <v>14</v>
      </c>
      <c r="Z47" s="262" t="s">
        <v>14</v>
      </c>
      <c r="AA47" s="262" t="s">
        <v>14</v>
      </c>
      <c r="AB47" s="262" t="s">
        <v>14</v>
      </c>
      <c r="AC47" s="262" t="s">
        <v>14</v>
      </c>
      <c r="AD47" s="262" t="s">
        <v>14</v>
      </c>
      <c r="AE47" s="262" t="s">
        <v>14</v>
      </c>
      <c r="AF47" s="262" t="s">
        <v>14</v>
      </c>
      <c r="AG47" s="262" t="s">
        <v>14</v>
      </c>
      <c r="AH47" s="262" t="s">
        <v>14</v>
      </c>
      <c r="AI47" s="262" t="s">
        <v>14</v>
      </c>
      <c r="AJ47" s="262" t="s">
        <v>14</v>
      </c>
      <c r="AK47" s="262" t="s">
        <v>14</v>
      </c>
      <c r="AL47" s="262" t="s">
        <v>14</v>
      </c>
      <c r="AM47" s="264">
        <f>+calcFR1!$C$119</f>
        <v>0</v>
      </c>
    </row>
    <row r="48" spans="2:39" ht="15.95" customHeight="1">
      <c r="Q48" s="371" t="s">
        <v>94</v>
      </c>
      <c r="S48" s="144"/>
      <c r="T48" s="144"/>
      <c r="U48" s="144"/>
      <c r="V48" s="146"/>
      <c r="AM48" s="158" t="s">
        <v>94</v>
      </c>
    </row>
    <row r="49" spans="2:39" ht="15.95" customHeight="1">
      <c r="S49" s="144"/>
      <c r="T49" s="144"/>
      <c r="U49" s="144"/>
      <c r="V49" s="146"/>
    </row>
    <row r="50" spans="2:39" ht="15.95" customHeight="1">
      <c r="B50" s="343" t="s">
        <v>102</v>
      </c>
      <c r="C50" s="145"/>
      <c r="D50" s="145"/>
      <c r="E50" s="145"/>
      <c r="F50" s="145"/>
      <c r="G50" s="145"/>
      <c r="H50" s="145"/>
      <c r="I50" s="145"/>
      <c r="J50" s="145"/>
      <c r="K50" s="145"/>
      <c r="L50" s="145"/>
      <c r="M50" s="145"/>
      <c r="N50" s="145"/>
      <c r="O50" s="145"/>
      <c r="P50" s="145"/>
      <c r="S50" s="144"/>
      <c r="T50" s="144"/>
      <c r="U50" s="144"/>
      <c r="V50" s="146"/>
      <c r="X50" s="145" t="s">
        <v>102</v>
      </c>
      <c r="Y50" s="145"/>
      <c r="Z50" s="145"/>
      <c r="AA50" s="145"/>
      <c r="AB50" s="145"/>
      <c r="AC50" s="145"/>
      <c r="AD50" s="145"/>
      <c r="AE50" s="145"/>
      <c r="AF50" s="145"/>
      <c r="AG50" s="145"/>
      <c r="AH50" s="145"/>
      <c r="AI50" s="145"/>
      <c r="AJ50" s="145"/>
      <c r="AK50" s="145"/>
      <c r="AL50" s="145"/>
    </row>
    <row r="51" spans="2:39" ht="15.95" customHeight="1">
      <c r="B51" s="345" t="s">
        <v>103</v>
      </c>
      <c r="C51" s="436" t="s">
        <v>87</v>
      </c>
      <c r="D51" s="437"/>
      <c r="E51" s="437"/>
      <c r="F51" s="437"/>
      <c r="G51" s="437"/>
      <c r="H51" s="437"/>
      <c r="I51" s="437"/>
      <c r="J51" s="437"/>
      <c r="K51" s="437"/>
      <c r="L51" s="437"/>
      <c r="M51" s="437"/>
      <c r="N51" s="437"/>
      <c r="O51" s="437"/>
      <c r="P51" s="437"/>
      <c r="Q51" s="438"/>
      <c r="S51" s="144"/>
      <c r="T51" s="144"/>
      <c r="U51" s="144"/>
      <c r="V51" s="146"/>
      <c r="X51" s="159" t="s">
        <v>103</v>
      </c>
      <c r="Y51" s="429" t="s">
        <v>87</v>
      </c>
      <c r="Z51" s="430"/>
      <c r="AA51" s="430"/>
      <c r="AB51" s="430"/>
      <c r="AC51" s="430"/>
      <c r="AD51" s="430"/>
      <c r="AE51" s="430"/>
      <c r="AF51" s="430"/>
      <c r="AG51" s="430"/>
      <c r="AH51" s="430"/>
      <c r="AI51" s="430"/>
      <c r="AJ51" s="430"/>
      <c r="AK51" s="430"/>
      <c r="AL51" s="430"/>
      <c r="AM51" s="431"/>
    </row>
    <row r="52" spans="2:39" ht="15.95" customHeight="1">
      <c r="B52" s="350" t="s">
        <v>88</v>
      </c>
      <c r="C52" s="349">
        <v>2017</v>
      </c>
      <c r="D52" s="349">
        <v>2018</v>
      </c>
      <c r="E52" s="349">
        <v>2019</v>
      </c>
      <c r="F52" s="349">
        <v>2020</v>
      </c>
      <c r="G52" s="349">
        <v>2021</v>
      </c>
      <c r="H52" s="349">
        <v>2022</v>
      </c>
      <c r="I52" s="349">
        <v>2023</v>
      </c>
      <c r="J52" s="349">
        <v>2024</v>
      </c>
      <c r="K52" s="349">
        <v>2025</v>
      </c>
      <c r="L52" s="349">
        <v>2026</v>
      </c>
      <c r="M52" s="349">
        <v>2027</v>
      </c>
      <c r="N52" s="349">
        <v>2028</v>
      </c>
      <c r="O52" s="349">
        <v>2029</v>
      </c>
      <c r="P52" s="349">
        <v>2030</v>
      </c>
      <c r="Q52" s="349">
        <v>2031</v>
      </c>
      <c r="S52" s="144"/>
      <c r="T52" s="144"/>
      <c r="U52" s="144"/>
      <c r="V52" s="146"/>
      <c r="X52" s="160" t="s">
        <v>88</v>
      </c>
      <c r="Y52" s="161">
        <v>2017</v>
      </c>
      <c r="Z52" s="161">
        <v>2018</v>
      </c>
      <c r="AA52" s="161">
        <v>2019</v>
      </c>
      <c r="AB52" s="161">
        <v>2020</v>
      </c>
      <c r="AC52" s="161">
        <v>2021</v>
      </c>
      <c r="AD52" s="161">
        <v>2022</v>
      </c>
      <c r="AE52" s="161">
        <v>2023</v>
      </c>
      <c r="AF52" s="161">
        <v>2024</v>
      </c>
      <c r="AG52" s="161">
        <v>2025</v>
      </c>
      <c r="AH52" s="161">
        <v>2026</v>
      </c>
      <c r="AI52" s="161">
        <v>2027</v>
      </c>
      <c r="AJ52" s="161">
        <v>2028</v>
      </c>
      <c r="AK52" s="161">
        <v>2029</v>
      </c>
      <c r="AL52" s="161">
        <v>2030</v>
      </c>
      <c r="AM52" s="161">
        <v>2031</v>
      </c>
    </row>
    <row r="53" spans="2:39" ht="15.95" customHeight="1">
      <c r="B53" s="351">
        <v>2017</v>
      </c>
      <c r="C53" s="266">
        <v>0.75</v>
      </c>
      <c r="D53" s="266">
        <v>0.75</v>
      </c>
      <c r="E53" s="266">
        <v>0.75</v>
      </c>
      <c r="F53" s="264">
        <f>+calcFR!$D$35</f>
        <v>0.72499999999999998</v>
      </c>
      <c r="G53" s="264">
        <f>+calcFR!$D$35</f>
        <v>0.72499999999999998</v>
      </c>
      <c r="H53" s="264">
        <f>+calcFR!$D$35</f>
        <v>0.72499999999999998</v>
      </c>
      <c r="I53" s="264">
        <f>+calcFR!$D$35</f>
        <v>0.72499999999999998</v>
      </c>
      <c r="J53" s="264">
        <f>+calcFR!$D$35</f>
        <v>0.72499999999999998</v>
      </c>
      <c r="K53" s="264">
        <f>+calcFR!$D$35</f>
        <v>0.72499999999999998</v>
      </c>
      <c r="L53" s="264">
        <f>+calcFR!$D$35</f>
        <v>0.72499999999999998</v>
      </c>
      <c r="M53" s="264">
        <f>+calcFR!$D$35</f>
        <v>0.72499999999999998</v>
      </c>
      <c r="N53" s="264">
        <f>+calcFR!$D$35</f>
        <v>0.72499999999999998</v>
      </c>
      <c r="O53" s="264">
        <f>+calcFR!$D$35</f>
        <v>0.72499999999999998</v>
      </c>
      <c r="P53" s="264">
        <f>+calcFR!$D$35</f>
        <v>0.72499999999999998</v>
      </c>
      <c r="Q53" s="264">
        <f>+calcFR!$D$35</f>
        <v>0.72499999999999998</v>
      </c>
      <c r="S53" s="144"/>
      <c r="T53" s="144"/>
      <c r="U53" s="144"/>
      <c r="V53" s="146"/>
      <c r="X53" s="162">
        <v>2017</v>
      </c>
      <c r="Y53" s="266">
        <v>0.75</v>
      </c>
      <c r="Z53" s="266">
        <v>0.75</v>
      </c>
      <c r="AA53" s="266">
        <v>0.75</v>
      </c>
      <c r="AB53" s="264">
        <f>+calcFR1!$D$35</f>
        <v>0.72499999999999998</v>
      </c>
      <c r="AC53" s="264">
        <f>+calcFR1!$D$35</f>
        <v>0.72499999999999998</v>
      </c>
      <c r="AD53" s="264">
        <f>+calcFR1!$D$35</f>
        <v>0.72499999999999998</v>
      </c>
      <c r="AE53" s="264">
        <f>+calcFR1!$D$35</f>
        <v>0.72499999999999998</v>
      </c>
      <c r="AF53" s="264">
        <f>+calcFR1!$D$35</f>
        <v>0.72499999999999998</v>
      </c>
      <c r="AG53" s="264">
        <f>+calcFR1!$D$35</f>
        <v>0.72499999999999998</v>
      </c>
      <c r="AH53" s="264">
        <f>+calcFR1!$D$35</f>
        <v>0.72499999999999998</v>
      </c>
      <c r="AI53" s="264">
        <f>+calcFR1!$D$35</f>
        <v>0.72499999999999998</v>
      </c>
      <c r="AJ53" s="264">
        <f>+calcFR1!$D$35</f>
        <v>0.72499999999999998</v>
      </c>
      <c r="AK53" s="264">
        <f>+calcFR1!$D$35</f>
        <v>0.72499999999999998</v>
      </c>
      <c r="AL53" s="264">
        <f>+calcFR1!$D$35</f>
        <v>0.72499999999999998</v>
      </c>
      <c r="AM53" s="264">
        <f>+calcFR1!$D$35</f>
        <v>0.72499999999999998</v>
      </c>
    </row>
    <row r="54" spans="2:39" ht="15.95" customHeight="1">
      <c r="B54" s="351">
        <v>2018</v>
      </c>
      <c r="C54" s="262" t="s">
        <v>14</v>
      </c>
      <c r="D54" s="266">
        <v>0.75</v>
      </c>
      <c r="E54" s="266">
        <v>0.75</v>
      </c>
      <c r="F54" s="264">
        <f>+calcFR!$D$35</f>
        <v>0.72499999999999998</v>
      </c>
      <c r="G54" s="264">
        <f>+calcFR!$D$35</f>
        <v>0.72499999999999998</v>
      </c>
      <c r="H54" s="264">
        <f>+calcFR!$D$35</f>
        <v>0.72499999999999998</v>
      </c>
      <c r="I54" s="264">
        <f>+calcFR!$D$35</f>
        <v>0.72499999999999998</v>
      </c>
      <c r="J54" s="264">
        <f>+calcFR!$D$35</f>
        <v>0.72499999999999998</v>
      </c>
      <c r="K54" s="264">
        <f>+calcFR!$D$35</f>
        <v>0.72499999999999998</v>
      </c>
      <c r="L54" s="264">
        <f>+calcFR!$D$35</f>
        <v>0.72499999999999998</v>
      </c>
      <c r="M54" s="264">
        <f>+calcFR!$D$35</f>
        <v>0.72499999999999998</v>
      </c>
      <c r="N54" s="264">
        <f>+calcFR!$D$35</f>
        <v>0.72499999999999998</v>
      </c>
      <c r="O54" s="264">
        <f>+calcFR!$D$35</f>
        <v>0.72499999999999998</v>
      </c>
      <c r="P54" s="264">
        <f>+calcFR!$D$35</f>
        <v>0.72499999999999998</v>
      </c>
      <c r="Q54" s="264">
        <f>+calcFR!$D$35</f>
        <v>0.72499999999999998</v>
      </c>
      <c r="S54" s="144"/>
      <c r="T54" s="144"/>
      <c r="U54" s="144"/>
      <c r="V54" s="146"/>
      <c r="X54" s="162">
        <v>2018</v>
      </c>
      <c r="Y54" s="262" t="s">
        <v>14</v>
      </c>
      <c r="Z54" s="266">
        <v>0.75</v>
      </c>
      <c r="AA54" s="266">
        <v>0.75</v>
      </c>
      <c r="AB54" s="264">
        <f>+calcFR1!$D$35</f>
        <v>0.72499999999999998</v>
      </c>
      <c r="AC54" s="264">
        <f>+calcFR1!$D$35</f>
        <v>0.72499999999999998</v>
      </c>
      <c r="AD54" s="264">
        <f>+calcFR1!$D$35</f>
        <v>0.72499999999999998</v>
      </c>
      <c r="AE54" s="264">
        <f>+calcFR1!$D$35</f>
        <v>0.72499999999999998</v>
      </c>
      <c r="AF54" s="264">
        <f>+calcFR1!$D$35</f>
        <v>0.72499999999999998</v>
      </c>
      <c r="AG54" s="264">
        <f>+calcFR1!$D$35</f>
        <v>0.72499999999999998</v>
      </c>
      <c r="AH54" s="264">
        <f>+calcFR1!$D$35</f>
        <v>0.72499999999999998</v>
      </c>
      <c r="AI54" s="264">
        <f>+calcFR1!$D$35</f>
        <v>0.72499999999999998</v>
      </c>
      <c r="AJ54" s="264">
        <f>+calcFR1!$D$35</f>
        <v>0.72499999999999998</v>
      </c>
      <c r="AK54" s="264">
        <f>+calcFR1!$D$35</f>
        <v>0.72499999999999998</v>
      </c>
      <c r="AL54" s="264">
        <f>+calcFR1!$D$35</f>
        <v>0.72499999999999998</v>
      </c>
      <c r="AM54" s="264">
        <f>+calcFR1!$D$35</f>
        <v>0.72499999999999998</v>
      </c>
    </row>
    <row r="55" spans="2:39" ht="15.95" customHeight="1">
      <c r="B55" s="351">
        <v>2019</v>
      </c>
      <c r="C55" s="262" t="s">
        <v>14</v>
      </c>
      <c r="D55" s="262" t="s">
        <v>14</v>
      </c>
      <c r="E55" s="266">
        <v>0.75</v>
      </c>
      <c r="F55" s="264">
        <f>+calcFR!$D$35</f>
        <v>0.72499999999999998</v>
      </c>
      <c r="G55" s="264">
        <f>+calcFR!$D$35</f>
        <v>0.72499999999999998</v>
      </c>
      <c r="H55" s="264">
        <f>+calcFR!$D$35</f>
        <v>0.72499999999999998</v>
      </c>
      <c r="I55" s="264">
        <f>+calcFR!$D$35</f>
        <v>0.72499999999999998</v>
      </c>
      <c r="J55" s="264">
        <f>+calcFR!$D$35</f>
        <v>0.72499999999999998</v>
      </c>
      <c r="K55" s="264">
        <f>+calcFR!$D$35</f>
        <v>0.72499999999999998</v>
      </c>
      <c r="L55" s="264">
        <f>+calcFR!$D$35</f>
        <v>0.72499999999999998</v>
      </c>
      <c r="M55" s="264">
        <f>+calcFR!$D$35</f>
        <v>0.72499999999999998</v>
      </c>
      <c r="N55" s="264">
        <f>+calcFR!$D$35</f>
        <v>0.72499999999999998</v>
      </c>
      <c r="O55" s="264">
        <f>+calcFR!$D$35</f>
        <v>0.72499999999999998</v>
      </c>
      <c r="P55" s="264">
        <f>+calcFR!$D$35</f>
        <v>0.72499999999999998</v>
      </c>
      <c r="Q55" s="264">
        <f>+calcFR!$D$35</f>
        <v>0.72499999999999998</v>
      </c>
      <c r="S55" s="144"/>
      <c r="T55" s="144"/>
      <c r="U55" s="144"/>
      <c r="V55" s="146"/>
      <c r="X55" s="162">
        <v>2019</v>
      </c>
      <c r="Y55" s="262" t="s">
        <v>14</v>
      </c>
      <c r="Z55" s="262" t="s">
        <v>14</v>
      </c>
      <c r="AA55" s="266">
        <v>0.75</v>
      </c>
      <c r="AB55" s="264">
        <f>+calcFR1!$D$35</f>
        <v>0.72499999999999998</v>
      </c>
      <c r="AC55" s="264">
        <f>+calcFR1!$D$35</f>
        <v>0.72499999999999998</v>
      </c>
      <c r="AD55" s="264">
        <f>+calcFR1!$D$35</f>
        <v>0.72499999999999998</v>
      </c>
      <c r="AE55" s="264">
        <f>+calcFR1!$D$35</f>
        <v>0.72499999999999998</v>
      </c>
      <c r="AF55" s="264">
        <f>+calcFR1!$D$35</f>
        <v>0.72499999999999998</v>
      </c>
      <c r="AG55" s="264">
        <f>+calcFR1!$D$35</f>
        <v>0.72499999999999998</v>
      </c>
      <c r="AH55" s="264">
        <f>+calcFR1!$D$35</f>
        <v>0.72499999999999998</v>
      </c>
      <c r="AI55" s="264">
        <f>+calcFR1!$D$35</f>
        <v>0.72499999999999998</v>
      </c>
      <c r="AJ55" s="264">
        <f>+calcFR1!$D$35</f>
        <v>0.72499999999999998</v>
      </c>
      <c r="AK55" s="264">
        <f>+calcFR1!$D$35</f>
        <v>0.72499999999999998</v>
      </c>
      <c r="AL55" s="264">
        <f>+calcFR1!$D$35</f>
        <v>0.72499999999999998</v>
      </c>
      <c r="AM55" s="264">
        <f>+calcFR1!$D$35</f>
        <v>0.72499999999999998</v>
      </c>
    </row>
    <row r="56" spans="2:39" ht="15.95" customHeight="1">
      <c r="B56" s="351">
        <v>2020</v>
      </c>
      <c r="C56" s="262" t="s">
        <v>14</v>
      </c>
      <c r="D56" s="262" t="s">
        <v>14</v>
      </c>
      <c r="E56" s="262" t="s">
        <v>14</v>
      </c>
      <c r="F56" s="264">
        <f>+calcFR!$D$35</f>
        <v>0.72499999999999998</v>
      </c>
      <c r="G56" s="264">
        <f>+calcFR!$D$35</f>
        <v>0.72499999999999998</v>
      </c>
      <c r="H56" s="264">
        <f>+calcFR!$D$35</f>
        <v>0.72499999999999998</v>
      </c>
      <c r="I56" s="264">
        <f>+calcFR!$D$35</f>
        <v>0.72499999999999998</v>
      </c>
      <c r="J56" s="264">
        <f>+calcFR!$D$35</f>
        <v>0.72499999999999998</v>
      </c>
      <c r="K56" s="264">
        <f>+calcFR!$D$35</f>
        <v>0.72499999999999998</v>
      </c>
      <c r="L56" s="264">
        <f>+calcFR!$D$35</f>
        <v>0.72499999999999998</v>
      </c>
      <c r="M56" s="264">
        <f>+calcFR!$D$35</f>
        <v>0.72499999999999998</v>
      </c>
      <c r="N56" s="264">
        <f>+calcFR!$D$35</f>
        <v>0.72499999999999998</v>
      </c>
      <c r="O56" s="264">
        <f>+calcFR!$D$35</f>
        <v>0.72499999999999998</v>
      </c>
      <c r="P56" s="264">
        <f>+calcFR!$D$35</f>
        <v>0.72499999999999998</v>
      </c>
      <c r="Q56" s="264">
        <f>+calcFR!$D$35</f>
        <v>0.72499999999999998</v>
      </c>
      <c r="S56" s="144"/>
      <c r="T56" s="144"/>
      <c r="U56" s="144"/>
      <c r="V56" s="146"/>
      <c r="X56" s="162">
        <v>2020</v>
      </c>
      <c r="Y56" s="262" t="s">
        <v>14</v>
      </c>
      <c r="Z56" s="262" t="s">
        <v>14</v>
      </c>
      <c r="AA56" s="262" t="s">
        <v>14</v>
      </c>
      <c r="AB56" s="264">
        <f>+calcFR1!$D$35</f>
        <v>0.72499999999999998</v>
      </c>
      <c r="AC56" s="264">
        <f>+calcFR1!$D$35</f>
        <v>0.72499999999999998</v>
      </c>
      <c r="AD56" s="264">
        <f>+calcFR1!$D$35</f>
        <v>0.72499999999999998</v>
      </c>
      <c r="AE56" s="264">
        <f>+calcFR1!$D$35</f>
        <v>0.72499999999999998</v>
      </c>
      <c r="AF56" s="264">
        <f>+calcFR1!$D$35</f>
        <v>0.72499999999999998</v>
      </c>
      <c r="AG56" s="264">
        <f>+calcFR1!$D$35</f>
        <v>0.72499999999999998</v>
      </c>
      <c r="AH56" s="264">
        <f>+calcFR1!$D$35</f>
        <v>0.72499999999999998</v>
      </c>
      <c r="AI56" s="264">
        <f>+calcFR1!$D$35</f>
        <v>0.72499999999999998</v>
      </c>
      <c r="AJ56" s="264">
        <f>+calcFR1!$D$35</f>
        <v>0.72499999999999998</v>
      </c>
      <c r="AK56" s="264">
        <f>+calcFR1!$D$35</f>
        <v>0.72499999999999998</v>
      </c>
      <c r="AL56" s="264">
        <f>+calcFR1!$D$35</f>
        <v>0.72499999999999998</v>
      </c>
      <c r="AM56" s="264">
        <f>+calcFR1!$D$35</f>
        <v>0.72499999999999998</v>
      </c>
    </row>
    <row r="57" spans="2:39" ht="15.95" customHeight="1">
      <c r="B57" s="351">
        <v>2021</v>
      </c>
      <c r="C57" s="262" t="s">
        <v>14</v>
      </c>
      <c r="D57" s="262" t="s">
        <v>14</v>
      </c>
      <c r="E57" s="262" t="s">
        <v>14</v>
      </c>
      <c r="F57" s="262" t="s">
        <v>14</v>
      </c>
      <c r="G57" s="264">
        <f>+calcFR!$D$35</f>
        <v>0.72499999999999998</v>
      </c>
      <c r="H57" s="264">
        <f>+calcFR!$D$35</f>
        <v>0.72499999999999998</v>
      </c>
      <c r="I57" s="264">
        <f>+calcFR!$D$35</f>
        <v>0.72499999999999998</v>
      </c>
      <c r="J57" s="264">
        <f>+calcFR!$D$35</f>
        <v>0.72499999999999998</v>
      </c>
      <c r="K57" s="264">
        <f>+calcFR!$D$35</f>
        <v>0.72499999999999998</v>
      </c>
      <c r="L57" s="264">
        <f>+calcFR!$D$35</f>
        <v>0.72499999999999998</v>
      </c>
      <c r="M57" s="264">
        <f>+calcFR!$D$35</f>
        <v>0.72499999999999998</v>
      </c>
      <c r="N57" s="264">
        <f>+calcFR!$D$35</f>
        <v>0.72499999999999998</v>
      </c>
      <c r="O57" s="264">
        <f>+calcFR!$D$35</f>
        <v>0.72499999999999998</v>
      </c>
      <c r="P57" s="264">
        <f>+calcFR!$D$35</f>
        <v>0.72499999999999998</v>
      </c>
      <c r="Q57" s="264">
        <f>+calcFR!$D$35</f>
        <v>0.72499999999999998</v>
      </c>
      <c r="S57" s="144"/>
      <c r="T57" s="144"/>
      <c r="U57" s="144"/>
      <c r="V57" s="146"/>
      <c r="X57" s="162">
        <v>2021</v>
      </c>
      <c r="Y57" s="262" t="s">
        <v>14</v>
      </c>
      <c r="Z57" s="262" t="s">
        <v>14</v>
      </c>
      <c r="AA57" s="262" t="s">
        <v>14</v>
      </c>
      <c r="AB57" s="262" t="s">
        <v>14</v>
      </c>
      <c r="AC57" s="264">
        <f>+calcFR1!$D$35</f>
        <v>0.72499999999999998</v>
      </c>
      <c r="AD57" s="264">
        <f>+calcFR1!$D$35</f>
        <v>0.72499999999999998</v>
      </c>
      <c r="AE57" s="264">
        <f>+calcFR1!$D$35</f>
        <v>0.72499999999999998</v>
      </c>
      <c r="AF57" s="264">
        <f>+calcFR1!$D$35</f>
        <v>0.72499999999999998</v>
      </c>
      <c r="AG57" s="264">
        <f>+calcFR1!$D$35</f>
        <v>0.72499999999999998</v>
      </c>
      <c r="AH57" s="264">
        <f>+calcFR1!$D$35</f>
        <v>0.72499999999999998</v>
      </c>
      <c r="AI57" s="264">
        <f>+calcFR1!$D$35</f>
        <v>0.72499999999999998</v>
      </c>
      <c r="AJ57" s="264">
        <f>+calcFR1!$D$35</f>
        <v>0.72499999999999998</v>
      </c>
      <c r="AK57" s="264">
        <f>+calcFR1!$D$35</f>
        <v>0.72499999999999998</v>
      </c>
      <c r="AL57" s="264">
        <f>+calcFR1!$D$35</f>
        <v>0.72499999999999998</v>
      </c>
      <c r="AM57" s="264">
        <f>+calcFR1!$D$35</f>
        <v>0.72499999999999998</v>
      </c>
    </row>
    <row r="58" spans="2:39" ht="15.95" customHeight="1">
      <c r="B58" s="351">
        <v>2022</v>
      </c>
      <c r="C58" s="262" t="s">
        <v>14</v>
      </c>
      <c r="D58" s="262" t="s">
        <v>14</v>
      </c>
      <c r="E58" s="262" t="s">
        <v>14</v>
      </c>
      <c r="F58" s="262" t="s">
        <v>14</v>
      </c>
      <c r="G58" s="262" t="s">
        <v>14</v>
      </c>
      <c r="H58" s="264">
        <f>+calcFR!$D$35</f>
        <v>0.72499999999999998</v>
      </c>
      <c r="I58" s="264">
        <f>+calcFR!$D$35</f>
        <v>0.72499999999999998</v>
      </c>
      <c r="J58" s="264">
        <f>+calcFR!$D$35</f>
        <v>0.72499999999999998</v>
      </c>
      <c r="K58" s="264">
        <f>+calcFR!$D$35</f>
        <v>0.72499999999999998</v>
      </c>
      <c r="L58" s="264">
        <f>+calcFR!$D$35</f>
        <v>0.72499999999999998</v>
      </c>
      <c r="M58" s="264">
        <f>+calcFR!$D$35</f>
        <v>0.72499999999999998</v>
      </c>
      <c r="N58" s="264">
        <f>+calcFR!$D$35</f>
        <v>0.72499999999999998</v>
      </c>
      <c r="O58" s="264">
        <f>+calcFR!$D$35</f>
        <v>0.72499999999999998</v>
      </c>
      <c r="P58" s="264">
        <f>+calcFR!$D$35</f>
        <v>0.72499999999999998</v>
      </c>
      <c r="Q58" s="264">
        <f>+calcFR!$D$35</f>
        <v>0.72499999999999998</v>
      </c>
      <c r="S58" s="144"/>
      <c r="T58" s="144"/>
      <c r="U58" s="144"/>
      <c r="V58" s="146"/>
      <c r="X58" s="162">
        <v>2022</v>
      </c>
      <c r="Y58" s="262" t="s">
        <v>14</v>
      </c>
      <c r="Z58" s="262" t="s">
        <v>14</v>
      </c>
      <c r="AA58" s="262" t="s">
        <v>14</v>
      </c>
      <c r="AB58" s="262" t="s">
        <v>14</v>
      </c>
      <c r="AC58" s="262" t="s">
        <v>14</v>
      </c>
      <c r="AD58" s="264">
        <f>+calcFR1!$D$35</f>
        <v>0.72499999999999998</v>
      </c>
      <c r="AE58" s="264">
        <f>+calcFR1!$D$35</f>
        <v>0.72499999999999998</v>
      </c>
      <c r="AF58" s="264">
        <f>+calcFR1!$D$35</f>
        <v>0.72499999999999998</v>
      </c>
      <c r="AG58" s="264">
        <f>+calcFR1!$D$35</f>
        <v>0.72499999999999998</v>
      </c>
      <c r="AH58" s="264">
        <f>+calcFR1!$D$35</f>
        <v>0.72499999999999998</v>
      </c>
      <c r="AI58" s="264">
        <f>+calcFR1!$D$35</f>
        <v>0.72499999999999998</v>
      </c>
      <c r="AJ58" s="264">
        <f>+calcFR1!$D$35</f>
        <v>0.72499999999999998</v>
      </c>
      <c r="AK58" s="264">
        <f>+calcFR1!$D$35</f>
        <v>0.72499999999999998</v>
      </c>
      <c r="AL58" s="264">
        <f>+calcFR1!$D$35</f>
        <v>0.72499999999999998</v>
      </c>
      <c r="AM58" s="264">
        <f>+calcFR1!$D$35</f>
        <v>0.72499999999999998</v>
      </c>
    </row>
    <row r="59" spans="2:39" ht="15.95" customHeight="1">
      <c r="B59" s="351" t="s">
        <v>92</v>
      </c>
      <c r="C59" s="262" t="s">
        <v>14</v>
      </c>
      <c r="D59" s="262" t="s">
        <v>14</v>
      </c>
      <c r="E59" s="262" t="s">
        <v>14</v>
      </c>
      <c r="F59" s="262" t="s">
        <v>14</v>
      </c>
      <c r="G59" s="262" t="s">
        <v>14</v>
      </c>
      <c r="H59" s="262" t="s">
        <v>14</v>
      </c>
      <c r="I59" s="264">
        <f>+calcFR!$D$51</f>
        <v>0.72499999999999998</v>
      </c>
      <c r="J59" s="264">
        <f>+calcFR!$D$51</f>
        <v>0.72499999999999998</v>
      </c>
      <c r="K59" s="264">
        <f>+calcFR!$D$51</f>
        <v>0.72499999999999998</v>
      </c>
      <c r="L59" s="264">
        <f>+calcFR!$D$51</f>
        <v>0.72499999999999998</v>
      </c>
      <c r="M59" s="264">
        <f>+calcFR!$D$51</f>
        <v>0.72499999999999998</v>
      </c>
      <c r="N59" s="264">
        <f>+calcFR!$D$51</f>
        <v>0.72499999999999998</v>
      </c>
      <c r="O59" s="264">
        <f>+calcFR!$D$51</f>
        <v>0.72499999999999998</v>
      </c>
      <c r="P59" s="264">
        <f>+calcFR!$D$51</f>
        <v>0.72499999999999998</v>
      </c>
      <c r="Q59" s="264">
        <f>+calcFR!$D$51</f>
        <v>0.72499999999999998</v>
      </c>
      <c r="S59" s="144"/>
      <c r="T59" s="144"/>
      <c r="U59" s="144"/>
      <c r="V59" s="146"/>
      <c r="X59" s="162" t="s">
        <v>92</v>
      </c>
      <c r="Y59" s="262" t="s">
        <v>14</v>
      </c>
      <c r="Z59" s="262" t="s">
        <v>14</v>
      </c>
      <c r="AA59" s="262" t="s">
        <v>14</v>
      </c>
      <c r="AB59" s="262" t="s">
        <v>14</v>
      </c>
      <c r="AC59" s="262" t="s">
        <v>14</v>
      </c>
      <c r="AD59" s="262" t="s">
        <v>14</v>
      </c>
      <c r="AE59" s="264">
        <f>+calcFR1!$D$51</f>
        <v>0.72499999999999998</v>
      </c>
      <c r="AF59" s="264">
        <f>+calcFR1!$D$51</f>
        <v>0.72499999999999998</v>
      </c>
      <c r="AG59" s="264">
        <f>+calcFR1!$D$51</f>
        <v>0.72499999999999998</v>
      </c>
      <c r="AH59" s="264">
        <f>+calcFR1!$D$51</f>
        <v>0.72499999999999998</v>
      </c>
      <c r="AI59" s="264">
        <f>+calcFR1!$D$51</f>
        <v>0.72499999999999998</v>
      </c>
      <c r="AJ59" s="264">
        <f>+calcFR1!$D$51</f>
        <v>0.72499999999999998</v>
      </c>
      <c r="AK59" s="264">
        <f>+calcFR1!$D$51</f>
        <v>0.72499999999999998</v>
      </c>
      <c r="AL59" s="264">
        <f>+calcFR1!$D$51</f>
        <v>0.72499999999999998</v>
      </c>
      <c r="AM59" s="264">
        <f>+calcFR1!$D$51</f>
        <v>0.72499999999999998</v>
      </c>
    </row>
    <row r="60" spans="2:39" ht="15.95" customHeight="1">
      <c r="B60" s="351" t="s">
        <v>93</v>
      </c>
      <c r="C60" s="262" t="s">
        <v>14</v>
      </c>
      <c r="D60" s="262" t="s">
        <v>14</v>
      </c>
      <c r="E60" s="262" t="s">
        <v>14</v>
      </c>
      <c r="F60" s="262" t="s">
        <v>14</v>
      </c>
      <c r="G60" s="262" t="s">
        <v>14</v>
      </c>
      <c r="H60" s="262" t="s">
        <v>14</v>
      </c>
      <c r="I60" s="264">
        <f>+calcFR!$D$64</f>
        <v>0.72499999999999998</v>
      </c>
      <c r="J60" s="264">
        <f>+calcFR!$D$64</f>
        <v>0.72499999999999998</v>
      </c>
      <c r="K60" s="264">
        <f>+calcFR!$D$74</f>
        <v>0.72499999999999998</v>
      </c>
      <c r="L60" s="264">
        <f>+calcFR!$D$84</f>
        <v>0.5</v>
      </c>
      <c r="M60" s="264">
        <f>+calcFR!$D$94</f>
        <v>0.25</v>
      </c>
      <c r="N60" s="264">
        <f>+calcFR!$D$104</f>
        <v>0</v>
      </c>
      <c r="O60" s="264">
        <f>+calcFR!$D$104</f>
        <v>0</v>
      </c>
      <c r="P60" s="264">
        <f>+calcFR!$D$104</f>
        <v>0</v>
      </c>
      <c r="Q60" s="264">
        <f>+calcFR!$D$104</f>
        <v>0</v>
      </c>
      <c r="S60" s="144"/>
      <c r="T60" s="144"/>
      <c r="U60" s="144"/>
      <c r="V60" s="146"/>
      <c r="X60" s="162" t="s">
        <v>93</v>
      </c>
      <c r="Y60" s="262" t="s">
        <v>14</v>
      </c>
      <c r="Z60" s="262" t="s">
        <v>14</v>
      </c>
      <c r="AA60" s="262" t="s">
        <v>14</v>
      </c>
      <c r="AB60" s="262" t="s">
        <v>14</v>
      </c>
      <c r="AC60" s="262" t="s">
        <v>14</v>
      </c>
      <c r="AD60" s="262" t="s">
        <v>14</v>
      </c>
      <c r="AE60" s="264">
        <f>+calcFR1!$D$64</f>
        <v>0.72499999999999998</v>
      </c>
      <c r="AF60" s="264">
        <f>+calcFR1!$D$64</f>
        <v>0.72499999999999998</v>
      </c>
      <c r="AG60" s="264">
        <f>+calcFR1!$D$74</f>
        <v>0.72499999999999998</v>
      </c>
      <c r="AH60" s="264">
        <f>+calcFR1!$D$84</f>
        <v>0.5</v>
      </c>
      <c r="AI60" s="264">
        <f>+calcFR1!$D$94</f>
        <v>0.25</v>
      </c>
      <c r="AJ60" s="264">
        <f>+calcFR1!$D$104</f>
        <v>0</v>
      </c>
      <c r="AK60" s="264">
        <f>+calcFR1!$D$104</f>
        <v>0</v>
      </c>
      <c r="AL60" s="264">
        <f>+calcFR1!$D$104</f>
        <v>0</v>
      </c>
      <c r="AM60" s="264">
        <f>+calcFR1!$D$104</f>
        <v>0</v>
      </c>
    </row>
    <row r="61" spans="2:39" ht="15.95" customHeight="1">
      <c r="B61" s="351">
        <v>2024</v>
      </c>
      <c r="C61" s="262" t="s">
        <v>14</v>
      </c>
      <c r="D61" s="262" t="s">
        <v>14</v>
      </c>
      <c r="E61" s="262" t="s">
        <v>14</v>
      </c>
      <c r="F61" s="262" t="s">
        <v>14</v>
      </c>
      <c r="G61" s="262" t="s">
        <v>14</v>
      </c>
      <c r="H61" s="262" t="s">
        <v>14</v>
      </c>
      <c r="I61" s="262" t="s">
        <v>14</v>
      </c>
      <c r="J61" s="264">
        <f>+calcFR!$D$64</f>
        <v>0.72499999999999998</v>
      </c>
      <c r="K61" s="264">
        <f>+calcFR!$D$74</f>
        <v>0.72499999999999998</v>
      </c>
      <c r="L61" s="264">
        <f>+calcFR!$D$84</f>
        <v>0.5</v>
      </c>
      <c r="M61" s="264">
        <f>+calcFR!$D$94</f>
        <v>0.25</v>
      </c>
      <c r="N61" s="264">
        <f>+calcFR!$D$104</f>
        <v>0</v>
      </c>
      <c r="O61" s="264">
        <f>+calcFR!$D$104</f>
        <v>0</v>
      </c>
      <c r="P61" s="264">
        <f>+calcFR!$D$104</f>
        <v>0</v>
      </c>
      <c r="Q61" s="264">
        <f>+calcFR!$D$104</f>
        <v>0</v>
      </c>
      <c r="S61" s="144"/>
      <c r="T61" s="144"/>
      <c r="U61" s="144"/>
      <c r="V61" s="146"/>
      <c r="X61" s="162">
        <v>2024</v>
      </c>
      <c r="Y61" s="262" t="s">
        <v>14</v>
      </c>
      <c r="Z61" s="262" t="s">
        <v>14</v>
      </c>
      <c r="AA61" s="262" t="s">
        <v>14</v>
      </c>
      <c r="AB61" s="262" t="s">
        <v>14</v>
      </c>
      <c r="AC61" s="262" t="s">
        <v>14</v>
      </c>
      <c r="AD61" s="262" t="s">
        <v>14</v>
      </c>
      <c r="AE61" s="262" t="s">
        <v>14</v>
      </c>
      <c r="AF61" s="264">
        <f>+calcFR1!$D$64</f>
        <v>0.72499999999999998</v>
      </c>
      <c r="AG61" s="264">
        <f>+calcFR1!$D$74</f>
        <v>0.72499999999999998</v>
      </c>
      <c r="AH61" s="264">
        <f>+calcFR1!$D$84</f>
        <v>0.5</v>
      </c>
      <c r="AI61" s="264">
        <f>+calcFR1!$D$94</f>
        <v>0.25</v>
      </c>
      <c r="AJ61" s="264">
        <f>+calcFR1!$D$104</f>
        <v>0</v>
      </c>
      <c r="AK61" s="264">
        <f>+calcFR1!$D$104</f>
        <v>0</v>
      </c>
      <c r="AL61" s="264">
        <f>+calcFR1!$D$104</f>
        <v>0</v>
      </c>
      <c r="AM61" s="264">
        <f>+calcFR1!$D$104</f>
        <v>0</v>
      </c>
    </row>
    <row r="62" spans="2:39" ht="15.95" customHeight="1">
      <c r="B62" s="351">
        <v>2025</v>
      </c>
      <c r="C62" s="262" t="s">
        <v>14</v>
      </c>
      <c r="D62" s="262" t="s">
        <v>14</v>
      </c>
      <c r="E62" s="262" t="s">
        <v>14</v>
      </c>
      <c r="F62" s="262" t="s">
        <v>14</v>
      </c>
      <c r="G62" s="262" t="s">
        <v>14</v>
      </c>
      <c r="H62" s="262" t="s">
        <v>14</v>
      </c>
      <c r="I62" s="262" t="s">
        <v>14</v>
      </c>
      <c r="J62" s="262" t="s">
        <v>14</v>
      </c>
      <c r="K62" s="264">
        <f>+calcFR!$D$74</f>
        <v>0.72499999999999998</v>
      </c>
      <c r="L62" s="264">
        <f>+calcFR!$D$84</f>
        <v>0.5</v>
      </c>
      <c r="M62" s="264">
        <f>+calcFR!$D$94</f>
        <v>0.25</v>
      </c>
      <c r="N62" s="264">
        <f>+calcFR!$D$104</f>
        <v>0</v>
      </c>
      <c r="O62" s="264">
        <f>+calcFR!$D$104</f>
        <v>0</v>
      </c>
      <c r="P62" s="264">
        <f>+calcFR!$D$104</f>
        <v>0</v>
      </c>
      <c r="Q62" s="264">
        <f>+calcFR!$D$104</f>
        <v>0</v>
      </c>
      <c r="S62" s="144"/>
      <c r="T62" s="144"/>
      <c r="U62" s="144"/>
      <c r="V62" s="146"/>
      <c r="X62" s="162">
        <v>2025</v>
      </c>
      <c r="Y62" s="262" t="s">
        <v>14</v>
      </c>
      <c r="Z62" s="262" t="s">
        <v>14</v>
      </c>
      <c r="AA62" s="262" t="s">
        <v>14</v>
      </c>
      <c r="AB62" s="262" t="s">
        <v>14</v>
      </c>
      <c r="AC62" s="262" t="s">
        <v>14</v>
      </c>
      <c r="AD62" s="262" t="s">
        <v>14</v>
      </c>
      <c r="AE62" s="262" t="s">
        <v>14</v>
      </c>
      <c r="AF62" s="262" t="s">
        <v>14</v>
      </c>
      <c r="AG62" s="264">
        <f>+calcFR1!$D$74</f>
        <v>0.72499999999999998</v>
      </c>
      <c r="AH62" s="264">
        <f>+calcFR1!$D$84</f>
        <v>0.5</v>
      </c>
      <c r="AI62" s="264">
        <f>+calcFR1!$D$94</f>
        <v>0.25</v>
      </c>
      <c r="AJ62" s="264">
        <f>+calcFR1!$D$104</f>
        <v>0</v>
      </c>
      <c r="AK62" s="264">
        <f>+calcFR1!$D$104</f>
        <v>0</v>
      </c>
      <c r="AL62" s="264">
        <f>+calcFR1!$D$104</f>
        <v>0</v>
      </c>
      <c r="AM62" s="264">
        <f>+calcFR1!$D$104</f>
        <v>0</v>
      </c>
    </row>
    <row r="63" spans="2:39" ht="15.95" customHeight="1">
      <c r="B63" s="351">
        <v>2026</v>
      </c>
      <c r="C63" s="262" t="s">
        <v>14</v>
      </c>
      <c r="D63" s="262" t="s">
        <v>14</v>
      </c>
      <c r="E63" s="262" t="s">
        <v>14</v>
      </c>
      <c r="F63" s="262" t="s">
        <v>14</v>
      </c>
      <c r="G63" s="262" t="s">
        <v>14</v>
      </c>
      <c r="H63" s="262" t="s">
        <v>14</v>
      </c>
      <c r="I63" s="262" t="s">
        <v>14</v>
      </c>
      <c r="J63" s="262" t="s">
        <v>14</v>
      </c>
      <c r="K63" s="262" t="s">
        <v>14</v>
      </c>
      <c r="L63" s="264">
        <f>+calcFR!$D$104</f>
        <v>0</v>
      </c>
      <c r="M63" s="264">
        <f>+calcFR!$D$104</f>
        <v>0</v>
      </c>
      <c r="N63" s="264">
        <f>+calcFR!$D$104</f>
        <v>0</v>
      </c>
      <c r="O63" s="264">
        <f>+calcFR!$D$104</f>
        <v>0</v>
      </c>
      <c r="P63" s="264">
        <f>+calcFR!$D$104</f>
        <v>0</v>
      </c>
      <c r="Q63" s="264">
        <f>+calcFR!$D$104</f>
        <v>0</v>
      </c>
      <c r="S63" s="144"/>
      <c r="T63" s="144"/>
      <c r="U63" s="144"/>
      <c r="V63" s="146"/>
      <c r="X63" s="162">
        <v>2026</v>
      </c>
      <c r="Y63" s="262" t="s">
        <v>14</v>
      </c>
      <c r="Z63" s="262" t="s">
        <v>14</v>
      </c>
      <c r="AA63" s="262" t="s">
        <v>14</v>
      </c>
      <c r="AB63" s="262" t="s">
        <v>14</v>
      </c>
      <c r="AC63" s="262" t="s">
        <v>14</v>
      </c>
      <c r="AD63" s="262" t="s">
        <v>14</v>
      </c>
      <c r="AE63" s="262" t="s">
        <v>14</v>
      </c>
      <c r="AF63" s="262" t="s">
        <v>14</v>
      </c>
      <c r="AG63" s="262" t="s">
        <v>14</v>
      </c>
      <c r="AH63" s="264">
        <f>+calcFR1!$D$104</f>
        <v>0</v>
      </c>
      <c r="AI63" s="264">
        <f>+calcFR1!$D$104</f>
        <v>0</v>
      </c>
      <c r="AJ63" s="264">
        <f>+calcFR1!$D$104</f>
        <v>0</v>
      </c>
      <c r="AK63" s="264">
        <f>+calcFR1!$D$104</f>
        <v>0</v>
      </c>
      <c r="AL63" s="264">
        <f>+calcFR1!$D$104</f>
        <v>0</v>
      </c>
      <c r="AM63" s="264">
        <f>+calcFR1!$D$104</f>
        <v>0</v>
      </c>
    </row>
    <row r="64" spans="2:39" ht="15.95" customHeight="1">
      <c r="B64" s="351">
        <v>2027</v>
      </c>
      <c r="C64" s="262" t="s">
        <v>14</v>
      </c>
      <c r="D64" s="262" t="s">
        <v>14</v>
      </c>
      <c r="E64" s="262" t="s">
        <v>14</v>
      </c>
      <c r="F64" s="262" t="s">
        <v>14</v>
      </c>
      <c r="G64" s="262" t="s">
        <v>14</v>
      </c>
      <c r="H64" s="262" t="s">
        <v>14</v>
      </c>
      <c r="I64" s="262" t="s">
        <v>14</v>
      </c>
      <c r="J64" s="262" t="s">
        <v>14</v>
      </c>
      <c r="K64" s="262" t="s">
        <v>14</v>
      </c>
      <c r="L64" s="262" t="s">
        <v>14</v>
      </c>
      <c r="M64" s="264">
        <f>+calcFR!$D$104</f>
        <v>0</v>
      </c>
      <c r="N64" s="264">
        <f>+calcFR!$D$104</f>
        <v>0</v>
      </c>
      <c r="O64" s="264">
        <f>+calcFR!$D$104</f>
        <v>0</v>
      </c>
      <c r="P64" s="264">
        <f>+calcFR!$D$104</f>
        <v>0</v>
      </c>
      <c r="Q64" s="264">
        <f>+calcFR!$D$104</f>
        <v>0</v>
      </c>
      <c r="S64" s="144"/>
      <c r="T64" s="144"/>
      <c r="U64" s="144"/>
      <c r="V64" s="146"/>
      <c r="X64" s="162">
        <v>2027</v>
      </c>
      <c r="Y64" s="262" t="s">
        <v>14</v>
      </c>
      <c r="Z64" s="262" t="s">
        <v>14</v>
      </c>
      <c r="AA64" s="262" t="s">
        <v>14</v>
      </c>
      <c r="AB64" s="262" t="s">
        <v>14</v>
      </c>
      <c r="AC64" s="262" t="s">
        <v>14</v>
      </c>
      <c r="AD64" s="262" t="s">
        <v>14</v>
      </c>
      <c r="AE64" s="262" t="s">
        <v>14</v>
      </c>
      <c r="AF64" s="262" t="s">
        <v>14</v>
      </c>
      <c r="AG64" s="262" t="s">
        <v>14</v>
      </c>
      <c r="AH64" s="262" t="s">
        <v>14</v>
      </c>
      <c r="AI64" s="264">
        <f>+calcFR1!$D$104</f>
        <v>0</v>
      </c>
      <c r="AJ64" s="264">
        <f>+calcFR1!$D$104</f>
        <v>0</v>
      </c>
      <c r="AK64" s="264">
        <f>+calcFR1!$D$104</f>
        <v>0</v>
      </c>
      <c r="AL64" s="264">
        <f>+calcFR1!$D$104</f>
        <v>0</v>
      </c>
      <c r="AM64" s="264">
        <f>+calcFR1!$D$104</f>
        <v>0</v>
      </c>
    </row>
    <row r="65" spans="2:39" ht="15.95" customHeight="1">
      <c r="B65" s="351">
        <v>2028</v>
      </c>
      <c r="C65" s="262" t="s">
        <v>14</v>
      </c>
      <c r="D65" s="262" t="s">
        <v>14</v>
      </c>
      <c r="E65" s="262" t="s">
        <v>14</v>
      </c>
      <c r="F65" s="262" t="s">
        <v>14</v>
      </c>
      <c r="G65" s="262" t="s">
        <v>14</v>
      </c>
      <c r="H65" s="262" t="s">
        <v>14</v>
      </c>
      <c r="I65" s="262" t="s">
        <v>14</v>
      </c>
      <c r="J65" s="262" t="s">
        <v>14</v>
      </c>
      <c r="K65" s="262" t="s">
        <v>14</v>
      </c>
      <c r="L65" s="262" t="s">
        <v>14</v>
      </c>
      <c r="M65" s="262" t="s">
        <v>14</v>
      </c>
      <c r="N65" s="264">
        <f>+calcFR!$D$104</f>
        <v>0</v>
      </c>
      <c r="O65" s="264">
        <f>+calcFR!$D$104</f>
        <v>0</v>
      </c>
      <c r="P65" s="264">
        <f>+calcFR!$D$104</f>
        <v>0</v>
      </c>
      <c r="Q65" s="264">
        <f>+calcFR!$D$104</f>
        <v>0</v>
      </c>
      <c r="S65" s="144"/>
      <c r="T65" s="144"/>
      <c r="U65" s="144"/>
      <c r="V65" s="146"/>
      <c r="X65" s="162">
        <v>2028</v>
      </c>
      <c r="Y65" s="262" t="s">
        <v>14</v>
      </c>
      <c r="Z65" s="262" t="s">
        <v>14</v>
      </c>
      <c r="AA65" s="262" t="s">
        <v>14</v>
      </c>
      <c r="AB65" s="262" t="s">
        <v>14</v>
      </c>
      <c r="AC65" s="262" t="s">
        <v>14</v>
      </c>
      <c r="AD65" s="262" t="s">
        <v>14</v>
      </c>
      <c r="AE65" s="262" t="s">
        <v>14</v>
      </c>
      <c r="AF65" s="262" t="s">
        <v>14</v>
      </c>
      <c r="AG65" s="262" t="s">
        <v>14</v>
      </c>
      <c r="AH65" s="262" t="s">
        <v>14</v>
      </c>
      <c r="AI65" s="262" t="s">
        <v>14</v>
      </c>
      <c r="AJ65" s="264">
        <f>+calcFR1!$D$104</f>
        <v>0</v>
      </c>
      <c r="AK65" s="264">
        <f>+calcFR1!$D$104</f>
        <v>0</v>
      </c>
      <c r="AL65" s="264">
        <f>+calcFR1!$D$104</f>
        <v>0</v>
      </c>
      <c r="AM65" s="264">
        <f>+calcFR1!$D$104</f>
        <v>0</v>
      </c>
    </row>
    <row r="66" spans="2:39" ht="15.95" customHeight="1">
      <c r="B66" s="351">
        <v>2029</v>
      </c>
      <c r="C66" s="262" t="s">
        <v>14</v>
      </c>
      <c r="D66" s="262" t="s">
        <v>14</v>
      </c>
      <c r="E66" s="262" t="s">
        <v>14</v>
      </c>
      <c r="F66" s="262" t="s">
        <v>14</v>
      </c>
      <c r="G66" s="262" t="s">
        <v>14</v>
      </c>
      <c r="H66" s="262" t="s">
        <v>14</v>
      </c>
      <c r="I66" s="262" t="s">
        <v>14</v>
      </c>
      <c r="J66" s="262" t="s">
        <v>14</v>
      </c>
      <c r="K66" s="262" t="s">
        <v>14</v>
      </c>
      <c r="L66" s="262" t="s">
        <v>14</v>
      </c>
      <c r="M66" s="262" t="s">
        <v>14</v>
      </c>
      <c r="N66" s="262" t="s">
        <v>14</v>
      </c>
      <c r="O66" s="264">
        <f>+calcFR!$D$104</f>
        <v>0</v>
      </c>
      <c r="P66" s="264">
        <f>+calcFR!$D$104</f>
        <v>0</v>
      </c>
      <c r="Q66" s="264">
        <f>+calcFR!$D$104</f>
        <v>0</v>
      </c>
      <c r="S66" s="144"/>
      <c r="T66" s="144"/>
      <c r="U66" s="144"/>
      <c r="V66" s="146"/>
      <c r="X66" s="162">
        <v>2029</v>
      </c>
      <c r="Y66" s="262" t="s">
        <v>14</v>
      </c>
      <c r="Z66" s="262" t="s">
        <v>14</v>
      </c>
      <c r="AA66" s="262" t="s">
        <v>14</v>
      </c>
      <c r="AB66" s="262" t="s">
        <v>14</v>
      </c>
      <c r="AC66" s="262" t="s">
        <v>14</v>
      </c>
      <c r="AD66" s="262" t="s">
        <v>14</v>
      </c>
      <c r="AE66" s="262" t="s">
        <v>14</v>
      </c>
      <c r="AF66" s="262" t="s">
        <v>14</v>
      </c>
      <c r="AG66" s="262" t="s">
        <v>14</v>
      </c>
      <c r="AH66" s="262" t="s">
        <v>14</v>
      </c>
      <c r="AI66" s="262" t="s">
        <v>14</v>
      </c>
      <c r="AJ66" s="262" t="s">
        <v>14</v>
      </c>
      <c r="AK66" s="264">
        <f>+calcFR1!$D$104</f>
        <v>0</v>
      </c>
      <c r="AL66" s="264">
        <f>+calcFR1!$D$104</f>
        <v>0</v>
      </c>
      <c r="AM66" s="264">
        <f>+calcFR1!$D$104</f>
        <v>0</v>
      </c>
    </row>
    <row r="67" spans="2:39" ht="15.95" customHeight="1">
      <c r="B67" s="351">
        <v>2030</v>
      </c>
      <c r="C67" s="262" t="s">
        <v>14</v>
      </c>
      <c r="D67" s="262" t="s">
        <v>14</v>
      </c>
      <c r="E67" s="262" t="s">
        <v>14</v>
      </c>
      <c r="F67" s="262" t="s">
        <v>14</v>
      </c>
      <c r="G67" s="262" t="s">
        <v>14</v>
      </c>
      <c r="H67" s="262" t="s">
        <v>14</v>
      </c>
      <c r="I67" s="262" t="s">
        <v>14</v>
      </c>
      <c r="J67" s="262" t="s">
        <v>14</v>
      </c>
      <c r="K67" s="262" t="s">
        <v>14</v>
      </c>
      <c r="L67" s="262" t="s">
        <v>14</v>
      </c>
      <c r="M67" s="262" t="s">
        <v>14</v>
      </c>
      <c r="N67" s="262" t="s">
        <v>14</v>
      </c>
      <c r="O67" s="262" t="s">
        <v>14</v>
      </c>
      <c r="P67" s="264">
        <f>+calcFR!$D$104</f>
        <v>0</v>
      </c>
      <c r="Q67" s="264">
        <f>+calcFR!$D$104</f>
        <v>0</v>
      </c>
      <c r="S67" s="144"/>
      <c r="T67" s="144"/>
      <c r="U67" s="144"/>
      <c r="V67" s="146"/>
      <c r="X67" s="162">
        <v>2030</v>
      </c>
      <c r="Y67" s="262" t="s">
        <v>14</v>
      </c>
      <c r="Z67" s="262" t="s">
        <v>14</v>
      </c>
      <c r="AA67" s="262" t="s">
        <v>14</v>
      </c>
      <c r="AB67" s="262" t="s">
        <v>14</v>
      </c>
      <c r="AC67" s="262" t="s">
        <v>14</v>
      </c>
      <c r="AD67" s="262" t="s">
        <v>14</v>
      </c>
      <c r="AE67" s="262" t="s">
        <v>14</v>
      </c>
      <c r="AF67" s="262" t="s">
        <v>14</v>
      </c>
      <c r="AG67" s="262" t="s">
        <v>14</v>
      </c>
      <c r="AH67" s="262" t="s">
        <v>14</v>
      </c>
      <c r="AI67" s="262" t="s">
        <v>14</v>
      </c>
      <c r="AJ67" s="262" t="s">
        <v>14</v>
      </c>
      <c r="AK67" s="262" t="s">
        <v>14</v>
      </c>
      <c r="AL67" s="264">
        <f>+calcFR1!$D$104</f>
        <v>0</v>
      </c>
      <c r="AM67" s="264">
        <f>+calcFR1!$D$104</f>
        <v>0</v>
      </c>
    </row>
    <row r="68" spans="2:39" ht="15.95" customHeight="1">
      <c r="B68" s="351">
        <v>2031</v>
      </c>
      <c r="C68" s="262" t="s">
        <v>14</v>
      </c>
      <c r="D68" s="262" t="s">
        <v>14</v>
      </c>
      <c r="E68" s="262" t="s">
        <v>14</v>
      </c>
      <c r="F68" s="262" t="s">
        <v>14</v>
      </c>
      <c r="G68" s="262" t="s">
        <v>14</v>
      </c>
      <c r="H68" s="262" t="s">
        <v>14</v>
      </c>
      <c r="I68" s="262" t="s">
        <v>14</v>
      </c>
      <c r="J68" s="262" t="s">
        <v>14</v>
      </c>
      <c r="K68" s="262" t="s">
        <v>14</v>
      </c>
      <c r="L68" s="262" t="s">
        <v>14</v>
      </c>
      <c r="M68" s="262" t="s">
        <v>14</v>
      </c>
      <c r="N68" s="262" t="s">
        <v>14</v>
      </c>
      <c r="O68" s="262" t="s">
        <v>14</v>
      </c>
      <c r="P68" s="262" t="s">
        <v>14</v>
      </c>
      <c r="Q68" s="264">
        <f>+calcFR!$D$104</f>
        <v>0</v>
      </c>
      <c r="S68" s="144"/>
      <c r="T68" s="144"/>
      <c r="U68" s="144"/>
      <c r="V68" s="146"/>
      <c r="X68" s="162">
        <v>2031</v>
      </c>
      <c r="Y68" s="262" t="s">
        <v>14</v>
      </c>
      <c r="Z68" s="262" t="s">
        <v>14</v>
      </c>
      <c r="AA68" s="262" t="s">
        <v>14</v>
      </c>
      <c r="AB68" s="262" t="s">
        <v>14</v>
      </c>
      <c r="AC68" s="262" t="s">
        <v>14</v>
      </c>
      <c r="AD68" s="262" t="s">
        <v>14</v>
      </c>
      <c r="AE68" s="262" t="s">
        <v>14</v>
      </c>
      <c r="AF68" s="262" t="s">
        <v>14</v>
      </c>
      <c r="AG68" s="262" t="s">
        <v>14</v>
      </c>
      <c r="AH68" s="262" t="s">
        <v>14</v>
      </c>
      <c r="AI68" s="262" t="s">
        <v>14</v>
      </c>
      <c r="AJ68" s="262" t="s">
        <v>14</v>
      </c>
      <c r="AK68" s="262" t="s">
        <v>14</v>
      </c>
      <c r="AL68" s="262" t="s">
        <v>14</v>
      </c>
      <c r="AM68" s="264">
        <f>+calcFR1!$D$104</f>
        <v>0</v>
      </c>
    </row>
    <row r="69" spans="2:39" ht="15.95" customHeight="1">
      <c r="S69" s="144"/>
      <c r="T69" s="144"/>
      <c r="U69" s="144"/>
      <c r="V69" s="146"/>
    </row>
    <row r="70" spans="2:39" ht="15.95" customHeight="1">
      <c r="S70" s="144"/>
      <c r="T70" s="144"/>
      <c r="U70" s="144"/>
      <c r="V70" s="146"/>
    </row>
    <row r="71" spans="2:39" ht="15.95" customHeight="1">
      <c r="B71" s="342" t="s">
        <v>151</v>
      </c>
      <c r="S71" s="144"/>
      <c r="T71" s="144"/>
      <c r="U71" s="144"/>
      <c r="V71" s="146"/>
    </row>
    <row r="72" spans="2:39" ht="15.95" customHeight="1">
      <c r="B72" s="147" t="s">
        <v>169</v>
      </c>
      <c r="N72" s="439" t="s">
        <v>129</v>
      </c>
      <c r="O72" s="440"/>
      <c r="P72" s="440"/>
      <c r="Q72" s="441"/>
      <c r="S72" s="144"/>
      <c r="T72" s="144"/>
      <c r="U72" s="144"/>
      <c r="V72" s="146"/>
    </row>
    <row r="73" spans="2:39" ht="15.95" customHeight="1">
      <c r="B73" s="9" t="s">
        <v>170</v>
      </c>
      <c r="N73" s="392">
        <v>100</v>
      </c>
      <c r="O73" s="393"/>
      <c r="P73" s="393"/>
      <c r="Q73" s="394"/>
      <c r="S73" s="144"/>
      <c r="T73" s="144"/>
      <c r="U73" s="144"/>
      <c r="V73" s="146"/>
    </row>
    <row r="74" spans="2:39" ht="15.95" customHeight="1">
      <c r="B74" s="9" t="s">
        <v>171</v>
      </c>
      <c r="M74" s="282"/>
      <c r="N74" s="283"/>
      <c r="O74" s="283"/>
      <c r="P74" s="283"/>
      <c r="Q74" s="140"/>
      <c r="S74" s="144"/>
      <c r="T74" s="144"/>
      <c r="U74" s="144"/>
      <c r="V74" s="146"/>
    </row>
    <row r="75" spans="2:39" ht="15.95" customHeight="1">
      <c r="S75" s="144"/>
      <c r="T75" s="144"/>
      <c r="U75" s="144"/>
      <c r="V75" s="146"/>
    </row>
    <row r="76" spans="2:39" ht="15.95" customHeight="1">
      <c r="B76" s="147" t="s">
        <v>110</v>
      </c>
      <c r="N76" s="139"/>
      <c r="O76" s="140"/>
      <c r="P76" s="141"/>
      <c r="Q76" s="140"/>
      <c r="S76" s="163">
        <v>1</v>
      </c>
      <c r="T76" s="144"/>
      <c r="U76" s="144"/>
      <c r="V76" s="146"/>
    </row>
    <row r="77" spans="2:39" ht="15.95" customHeight="1">
      <c r="B77" s="147" t="s">
        <v>172</v>
      </c>
      <c r="N77" s="432">
        <v>0.25</v>
      </c>
      <c r="O77" s="433"/>
      <c r="P77" s="433"/>
      <c r="Q77" s="434"/>
      <c r="S77" s="144"/>
      <c r="T77" s="144"/>
      <c r="U77" s="144"/>
      <c r="V77" s="146"/>
    </row>
    <row r="78" spans="2:39" ht="15.95" customHeight="1">
      <c r="B78" s="147" t="s">
        <v>104</v>
      </c>
      <c r="N78" s="386">
        <v>2017</v>
      </c>
      <c r="O78" s="387"/>
      <c r="P78" s="387"/>
      <c r="Q78" s="388"/>
      <c r="S78" s="144"/>
      <c r="T78" s="144"/>
      <c r="U78" s="144"/>
      <c r="V78" s="146"/>
    </row>
    <row r="79" spans="2:39" ht="15.95" customHeight="1">
      <c r="B79" s="147"/>
      <c r="S79" s="144"/>
      <c r="T79" s="144"/>
      <c r="U79" s="144"/>
      <c r="V79" s="146"/>
    </row>
    <row r="80" spans="2:39" ht="15.95" customHeight="1">
      <c r="B80" s="147" t="s">
        <v>187</v>
      </c>
      <c r="S80" s="144"/>
      <c r="T80" s="144"/>
      <c r="U80" s="144"/>
      <c r="V80" s="146"/>
    </row>
    <row r="81" spans="2:22" ht="15.95" customHeight="1">
      <c r="B81" s="145"/>
      <c r="S81" s="144"/>
      <c r="T81" s="144"/>
      <c r="U81" s="144"/>
      <c r="V81" s="146"/>
    </row>
    <row r="82" spans="2:22" ht="15.95" customHeight="1">
      <c r="C82" s="427" t="s">
        <v>87</v>
      </c>
      <c r="D82" s="427"/>
      <c r="E82" s="427"/>
      <c r="F82" s="427"/>
      <c r="G82" s="427"/>
      <c r="H82" s="427"/>
      <c r="I82" s="427"/>
      <c r="J82" s="427"/>
      <c r="K82" s="427"/>
      <c r="L82" s="427"/>
      <c r="M82" s="427"/>
      <c r="N82" s="427"/>
      <c r="O82" s="427"/>
      <c r="P82" s="427"/>
      <c r="Q82" s="427"/>
      <c r="S82" s="144"/>
      <c r="T82" s="144"/>
      <c r="U82" s="144"/>
      <c r="V82" s="146"/>
    </row>
    <row r="83" spans="2:22" ht="15.95" customHeight="1">
      <c r="C83" s="164">
        <v>2017</v>
      </c>
      <c r="D83" s="164">
        <v>2018</v>
      </c>
      <c r="E83" s="164">
        <v>2019</v>
      </c>
      <c r="F83" s="164">
        <v>2020</v>
      </c>
      <c r="G83" s="164">
        <v>2021</v>
      </c>
      <c r="H83" s="164">
        <v>2022</v>
      </c>
      <c r="I83" s="164">
        <v>2023</v>
      </c>
      <c r="J83" s="164">
        <v>2024</v>
      </c>
      <c r="K83" s="164">
        <v>2025</v>
      </c>
      <c r="L83" s="164">
        <v>2026</v>
      </c>
      <c r="M83" s="164">
        <v>2027</v>
      </c>
      <c r="N83" s="164">
        <v>2028</v>
      </c>
      <c r="O83" s="164">
        <v>2029</v>
      </c>
      <c r="P83" s="164">
        <v>2030</v>
      </c>
      <c r="Q83" s="164">
        <v>2031</v>
      </c>
      <c r="S83" s="144"/>
      <c r="T83" s="144"/>
      <c r="U83" s="144"/>
      <c r="V83" s="146"/>
    </row>
    <row r="84" spans="2:22" ht="15.95" customHeight="1" thickBot="1">
      <c r="B84" s="165"/>
      <c r="C84" s="81"/>
      <c r="D84" s="166"/>
      <c r="E84" s="166"/>
      <c r="F84" s="166"/>
      <c r="G84" s="166"/>
      <c r="H84" s="166"/>
      <c r="I84" s="166"/>
      <c r="J84" s="166"/>
      <c r="K84" s="166"/>
      <c r="L84" s="166"/>
      <c r="M84" s="166"/>
      <c r="N84" s="166"/>
      <c r="O84" s="166"/>
      <c r="P84" s="166"/>
      <c r="Q84" s="166"/>
      <c r="S84" s="144"/>
      <c r="T84" s="144"/>
      <c r="U84" s="144"/>
      <c r="V84" s="146"/>
    </row>
    <row r="85" spans="2:22" ht="15.95" customHeight="1" thickTop="1">
      <c r="B85" s="354" t="s">
        <v>152</v>
      </c>
      <c r="C85" s="356" t="str">
        <f>+$N$5</f>
        <v>1-ABC 009</v>
      </c>
      <c r="D85" s="357"/>
      <c r="E85" s="356" t="str">
        <f>"Emissions "&amp;cootfr&amp;""</f>
        <v>Emissions 100</v>
      </c>
      <c r="F85" s="357"/>
      <c r="G85" s="356" t="str">
        <f>+calcFR!$E$7</f>
        <v>Essence</v>
      </c>
      <c r="H85" s="357"/>
      <c r="I85" s="358"/>
      <c r="J85" s="358"/>
      <c r="K85" s="358"/>
      <c r="L85" s="358"/>
      <c r="M85" s="358"/>
      <c r="N85" s="358"/>
      <c r="O85" s="358"/>
      <c r="P85" s="358"/>
      <c r="Q85" s="372"/>
      <c r="S85" s="144"/>
      <c r="T85" s="144"/>
      <c r="U85" s="144"/>
      <c r="V85" s="146"/>
    </row>
    <row r="86" spans="2:22" ht="15.95" customHeight="1">
      <c r="B86" s="300" t="s">
        <v>145</v>
      </c>
      <c r="C86" s="352">
        <v>0</v>
      </c>
      <c r="D86" s="352">
        <v>0</v>
      </c>
      <c r="E86" s="352">
        <v>0</v>
      </c>
      <c r="F86" s="352">
        <v>0</v>
      </c>
      <c r="G86" s="352">
        <v>0</v>
      </c>
      <c r="H86" s="352">
        <v>0</v>
      </c>
      <c r="I86" s="352">
        <v>0</v>
      </c>
      <c r="J86" s="352">
        <v>0</v>
      </c>
      <c r="K86" s="352">
        <v>0</v>
      </c>
      <c r="L86" s="352">
        <v>0</v>
      </c>
      <c r="M86" s="352">
        <v>0</v>
      </c>
      <c r="N86" s="352">
        <v>0</v>
      </c>
      <c r="O86" s="352">
        <v>0</v>
      </c>
      <c r="P86" s="352">
        <v>0</v>
      </c>
      <c r="Q86" s="353">
        <v>0</v>
      </c>
      <c r="S86" s="144"/>
      <c r="T86" s="144"/>
      <c r="U86" s="144"/>
      <c r="V86" s="146"/>
    </row>
    <row r="87" spans="2:22" ht="15.95" customHeight="1">
      <c r="B87" s="300" t="s">
        <v>142</v>
      </c>
      <c r="C87" s="37">
        <f t="shared" ref="C87:Q87" si="0">IFERROR(0+IF($S$76=1,VLOOKUP($N$78,$B$12:$Q$27,C83-2015,FALSE),VLOOKUP($N$78,$B$32:$Q$47,C83-2015,FALSE)),"-")</f>
        <v>0.9</v>
      </c>
      <c r="D87" s="37">
        <f t="shared" si="0"/>
        <v>0.9</v>
      </c>
      <c r="E87" s="37">
        <f t="shared" si="0"/>
        <v>0.9</v>
      </c>
      <c r="F87" s="37">
        <f t="shared" si="0"/>
        <v>0.72499999999999998</v>
      </c>
      <c r="G87" s="37">
        <f t="shared" si="0"/>
        <v>0.72499999999999998</v>
      </c>
      <c r="H87" s="37">
        <f t="shared" si="0"/>
        <v>0.72499999999999998</v>
      </c>
      <c r="I87" s="37">
        <f t="shared" si="0"/>
        <v>0.72499999999999998</v>
      </c>
      <c r="J87" s="37">
        <f t="shared" si="0"/>
        <v>0.72499999999999998</v>
      </c>
      <c r="K87" s="37">
        <f t="shared" si="0"/>
        <v>0.72499999999999998</v>
      </c>
      <c r="L87" s="37">
        <f t="shared" si="0"/>
        <v>0.72499999999999998</v>
      </c>
      <c r="M87" s="37">
        <f t="shared" si="0"/>
        <v>0.72499999999999998</v>
      </c>
      <c r="N87" s="37">
        <f t="shared" si="0"/>
        <v>0.72499999999999998</v>
      </c>
      <c r="O87" s="37">
        <f t="shared" si="0"/>
        <v>0.72499999999999998</v>
      </c>
      <c r="P87" s="37">
        <f t="shared" si="0"/>
        <v>0.72499999999999998</v>
      </c>
      <c r="Q87" s="301">
        <f t="shared" si="0"/>
        <v>0.72499999999999998</v>
      </c>
      <c r="S87" s="144"/>
      <c r="T87" s="144"/>
      <c r="U87" s="144"/>
      <c r="V87" s="146"/>
    </row>
    <row r="88" spans="2:22" ht="15.95" customHeight="1">
      <c r="B88" s="300" t="s">
        <v>143</v>
      </c>
      <c r="C88" s="36">
        <f>IFERROR(C86*C87*$N$77,0)</f>
        <v>0</v>
      </c>
      <c r="D88" s="36">
        <f t="shared" ref="D88:Q88" si="1">IFERROR(D86*D87*$N$77,0)</f>
        <v>0</v>
      </c>
      <c r="E88" s="36">
        <f t="shared" si="1"/>
        <v>0</v>
      </c>
      <c r="F88" s="36">
        <f t="shared" si="1"/>
        <v>0</v>
      </c>
      <c r="G88" s="36">
        <f t="shared" si="1"/>
        <v>0</v>
      </c>
      <c r="H88" s="36">
        <f t="shared" si="1"/>
        <v>0</v>
      </c>
      <c r="I88" s="36">
        <f t="shared" si="1"/>
        <v>0</v>
      </c>
      <c r="J88" s="36">
        <f t="shared" si="1"/>
        <v>0</v>
      </c>
      <c r="K88" s="36">
        <f t="shared" si="1"/>
        <v>0</v>
      </c>
      <c r="L88" s="36">
        <f t="shared" si="1"/>
        <v>0</v>
      </c>
      <c r="M88" s="36">
        <f t="shared" si="1"/>
        <v>0</v>
      </c>
      <c r="N88" s="36">
        <f t="shared" si="1"/>
        <v>0</v>
      </c>
      <c r="O88" s="36">
        <f t="shared" si="1"/>
        <v>0</v>
      </c>
      <c r="P88" s="36">
        <f t="shared" si="1"/>
        <v>0</v>
      </c>
      <c r="Q88" s="302">
        <f t="shared" si="1"/>
        <v>0</v>
      </c>
      <c r="S88" s="144"/>
      <c r="T88" s="144"/>
      <c r="U88" s="144"/>
      <c r="V88" s="146"/>
    </row>
    <row r="89" spans="2:22" ht="15.95" customHeight="1">
      <c r="B89" s="303" t="s">
        <v>144</v>
      </c>
      <c r="C89" s="276">
        <f>+C86-C88</f>
        <v>0</v>
      </c>
      <c r="D89" s="276">
        <f t="shared" ref="D89:Q89" si="2">+D86-D88</f>
        <v>0</v>
      </c>
      <c r="E89" s="276">
        <f t="shared" si="2"/>
        <v>0</v>
      </c>
      <c r="F89" s="276">
        <f t="shared" si="2"/>
        <v>0</v>
      </c>
      <c r="G89" s="276">
        <f t="shared" si="2"/>
        <v>0</v>
      </c>
      <c r="H89" s="276">
        <f t="shared" si="2"/>
        <v>0</v>
      </c>
      <c r="I89" s="276">
        <f t="shared" si="2"/>
        <v>0</v>
      </c>
      <c r="J89" s="276">
        <f t="shared" si="2"/>
        <v>0</v>
      </c>
      <c r="K89" s="276">
        <f t="shared" si="2"/>
        <v>0</v>
      </c>
      <c r="L89" s="276">
        <f t="shared" si="2"/>
        <v>0</v>
      </c>
      <c r="M89" s="276">
        <f t="shared" si="2"/>
        <v>0</v>
      </c>
      <c r="N89" s="276">
        <f t="shared" si="2"/>
        <v>0</v>
      </c>
      <c r="O89" s="276">
        <f t="shared" si="2"/>
        <v>0</v>
      </c>
      <c r="P89" s="276">
        <f t="shared" si="2"/>
        <v>0</v>
      </c>
      <c r="Q89" s="304">
        <f t="shared" si="2"/>
        <v>0</v>
      </c>
      <c r="S89" s="144"/>
      <c r="T89" s="144"/>
      <c r="U89" s="144"/>
      <c r="V89" s="146"/>
    </row>
    <row r="90" spans="2:22" ht="15.95" customHeight="1">
      <c r="B90" s="355" t="s">
        <v>154</v>
      </c>
      <c r="C90" s="359" t="str">
        <f>+$N$5</f>
        <v>1-ABC 009</v>
      </c>
      <c r="D90" s="360"/>
      <c r="E90" s="359" t="str">
        <f>"Emissions "&amp;cootfr&amp;""</f>
        <v>Emissions 100</v>
      </c>
      <c r="F90" s="360"/>
      <c r="G90" s="359" t="str">
        <f>+calcFR!$E$7</f>
        <v>Essence</v>
      </c>
      <c r="H90" s="360"/>
      <c r="I90" s="361"/>
      <c r="J90" s="361"/>
      <c r="K90" s="361"/>
      <c r="L90" s="361"/>
      <c r="M90" s="361"/>
      <c r="N90" s="361"/>
      <c r="O90" s="361"/>
      <c r="P90" s="361"/>
      <c r="Q90" s="362"/>
      <c r="S90" s="144"/>
      <c r="T90" s="144"/>
      <c r="U90" s="144"/>
      <c r="V90" s="146"/>
    </row>
    <row r="91" spans="2:22" ht="15.95" customHeight="1">
      <c r="B91" s="300" t="s">
        <v>145</v>
      </c>
      <c r="C91" s="352">
        <v>0</v>
      </c>
      <c r="D91" s="352">
        <v>0</v>
      </c>
      <c r="E91" s="352">
        <v>0</v>
      </c>
      <c r="F91" s="352">
        <v>0</v>
      </c>
      <c r="G91" s="352">
        <v>0</v>
      </c>
      <c r="H91" s="352">
        <v>0</v>
      </c>
      <c r="I91" s="352">
        <v>0</v>
      </c>
      <c r="J91" s="352">
        <v>0</v>
      </c>
      <c r="K91" s="352">
        <v>0</v>
      </c>
      <c r="L91" s="352">
        <v>0</v>
      </c>
      <c r="M91" s="352">
        <v>0</v>
      </c>
      <c r="N91" s="352">
        <v>0</v>
      </c>
      <c r="O91" s="352">
        <v>0</v>
      </c>
      <c r="P91" s="352">
        <v>0</v>
      </c>
      <c r="Q91" s="353">
        <v>0</v>
      </c>
      <c r="S91" s="144"/>
      <c r="T91" s="144"/>
      <c r="U91" s="144"/>
      <c r="V91" s="146"/>
    </row>
    <row r="92" spans="2:22" ht="15.95" customHeight="1">
      <c r="B92" s="300" t="s">
        <v>142</v>
      </c>
      <c r="C92" s="37">
        <f t="shared" ref="C92:E92" si="3">IFERROR(0+VLOOKUP($N$78,$B$53:$Q$68,C83-2015,FALSE),"-")</f>
        <v>0.75</v>
      </c>
      <c r="D92" s="37">
        <f t="shared" si="3"/>
        <v>0.75</v>
      </c>
      <c r="E92" s="37">
        <f t="shared" si="3"/>
        <v>0.75</v>
      </c>
      <c r="F92" s="37">
        <f>IFERROR(MAX(IF(AND($N$78=2017,$S$76=2),75%,0%),VLOOKUP($N$78,$B$53:$Q$68,F83-2015,FALSE)),"-")</f>
        <v>0.72499999999999998</v>
      </c>
      <c r="G92" s="37">
        <f t="shared" ref="G92:Q92" si="4">IFERROR(MAX(IF(AND($N$78=2017,$S$76=2),75%,0%),VLOOKUP($N$78,$B$53:$Q$68,G83-2015,FALSE)),"-")</f>
        <v>0.72499999999999998</v>
      </c>
      <c r="H92" s="37">
        <f t="shared" si="4"/>
        <v>0.72499999999999998</v>
      </c>
      <c r="I92" s="37">
        <f t="shared" si="4"/>
        <v>0.72499999999999998</v>
      </c>
      <c r="J92" s="37">
        <f t="shared" si="4"/>
        <v>0.72499999999999998</v>
      </c>
      <c r="K92" s="37">
        <f t="shared" si="4"/>
        <v>0.72499999999999998</v>
      </c>
      <c r="L92" s="37">
        <f t="shared" si="4"/>
        <v>0.72499999999999998</v>
      </c>
      <c r="M92" s="37">
        <f t="shared" si="4"/>
        <v>0.72499999999999998</v>
      </c>
      <c r="N92" s="37">
        <f t="shared" si="4"/>
        <v>0.72499999999999998</v>
      </c>
      <c r="O92" s="37">
        <f t="shared" si="4"/>
        <v>0.72499999999999998</v>
      </c>
      <c r="P92" s="37">
        <f t="shared" si="4"/>
        <v>0.72499999999999998</v>
      </c>
      <c r="Q92" s="301">
        <f t="shared" si="4"/>
        <v>0.72499999999999998</v>
      </c>
      <c r="S92" s="144"/>
      <c r="T92" s="144"/>
      <c r="U92" s="144"/>
      <c r="V92" s="146"/>
    </row>
    <row r="93" spans="2:22" ht="15.95" customHeight="1">
      <c r="B93" s="300" t="s">
        <v>143</v>
      </c>
      <c r="C93" s="36">
        <f>IFERROR(C91*C92*$N$77,0)</f>
        <v>0</v>
      </c>
      <c r="D93" s="36">
        <f t="shared" ref="D93:G93" si="5">IFERROR(D91*D92*$N$77,0)</f>
        <v>0</v>
      </c>
      <c r="E93" s="36">
        <f t="shared" si="5"/>
        <v>0</v>
      </c>
      <c r="F93" s="36">
        <f t="shared" si="5"/>
        <v>0</v>
      </c>
      <c r="G93" s="36">
        <f t="shared" si="5"/>
        <v>0</v>
      </c>
      <c r="H93" s="36">
        <f>IFERROR(H91*H92*$N$77,0)</f>
        <v>0</v>
      </c>
      <c r="I93" s="36">
        <f>IFERROR(I91*I92*$N$77,0)</f>
        <v>0</v>
      </c>
      <c r="J93" s="36">
        <f t="shared" ref="J93:Q93" si="6">IFERROR(J91*J92*$N$77,0)</f>
        <v>0</v>
      </c>
      <c r="K93" s="36">
        <f t="shared" si="6"/>
        <v>0</v>
      </c>
      <c r="L93" s="36">
        <f t="shared" si="6"/>
        <v>0</v>
      </c>
      <c r="M93" s="36">
        <f t="shared" si="6"/>
        <v>0</v>
      </c>
      <c r="N93" s="36">
        <f t="shared" si="6"/>
        <v>0</v>
      </c>
      <c r="O93" s="36">
        <f t="shared" si="6"/>
        <v>0</v>
      </c>
      <c r="P93" s="36">
        <f t="shared" si="6"/>
        <v>0</v>
      </c>
      <c r="Q93" s="302">
        <f t="shared" si="6"/>
        <v>0</v>
      </c>
      <c r="S93" s="144"/>
      <c r="T93" s="144"/>
      <c r="U93" s="144"/>
      <c r="V93" s="146"/>
    </row>
    <row r="94" spans="2:22" ht="15.95" customHeight="1" thickBot="1">
      <c r="B94" s="305" t="s">
        <v>144</v>
      </c>
      <c r="C94" s="306">
        <f>+C91-C93</f>
        <v>0</v>
      </c>
      <c r="D94" s="306">
        <f t="shared" ref="D94:H94" si="7">+D91-D93</f>
        <v>0</v>
      </c>
      <c r="E94" s="306">
        <f t="shared" si="7"/>
        <v>0</v>
      </c>
      <c r="F94" s="306">
        <f t="shared" si="7"/>
        <v>0</v>
      </c>
      <c r="G94" s="306">
        <f t="shared" si="7"/>
        <v>0</v>
      </c>
      <c r="H94" s="306">
        <f t="shared" si="7"/>
        <v>0</v>
      </c>
      <c r="I94" s="306">
        <f>+I91-I93</f>
        <v>0</v>
      </c>
      <c r="J94" s="306">
        <f t="shared" ref="J94:Q94" si="8">+J91-J93</f>
        <v>0</v>
      </c>
      <c r="K94" s="306">
        <f t="shared" si="8"/>
        <v>0</v>
      </c>
      <c r="L94" s="306">
        <f t="shared" si="8"/>
        <v>0</v>
      </c>
      <c r="M94" s="306">
        <f t="shared" si="8"/>
        <v>0</v>
      </c>
      <c r="N94" s="306">
        <f t="shared" si="8"/>
        <v>0</v>
      </c>
      <c r="O94" s="306">
        <f t="shared" si="8"/>
        <v>0</v>
      </c>
      <c r="P94" s="306">
        <f t="shared" si="8"/>
        <v>0</v>
      </c>
      <c r="Q94" s="307">
        <f t="shared" si="8"/>
        <v>0</v>
      </c>
      <c r="S94" s="144"/>
      <c r="T94" s="144"/>
      <c r="U94" s="144"/>
      <c r="V94" s="146"/>
    </row>
    <row r="95" spans="2:22" ht="15.95" customHeight="1" thickTop="1">
      <c r="B95" s="271"/>
      <c r="C95" s="10"/>
      <c r="D95" s="10"/>
      <c r="E95" s="10"/>
      <c r="F95" s="10"/>
      <c r="G95" s="10"/>
      <c r="H95" s="10"/>
      <c r="I95" s="10"/>
      <c r="J95" s="10"/>
      <c r="K95" s="10"/>
      <c r="L95" s="10"/>
      <c r="M95" s="10"/>
      <c r="N95" s="10"/>
      <c r="O95" s="10"/>
      <c r="P95" s="10"/>
      <c r="Q95" s="10"/>
      <c r="S95" s="144"/>
      <c r="T95" s="144"/>
      <c r="U95" s="144"/>
      <c r="V95" s="146"/>
    </row>
    <row r="96" spans="2:22" ht="15.95" customHeight="1" thickBot="1">
      <c r="B96" s="271"/>
      <c r="C96" s="10"/>
      <c r="D96" s="10"/>
      <c r="E96" s="10"/>
      <c r="F96" s="10"/>
      <c r="G96" s="10"/>
      <c r="H96" s="10"/>
      <c r="I96" s="10"/>
      <c r="J96" s="10"/>
      <c r="K96" s="10"/>
      <c r="L96" s="10"/>
      <c r="M96" s="10"/>
      <c r="N96" s="10"/>
      <c r="O96" s="10"/>
      <c r="P96" s="10"/>
      <c r="Q96" s="10"/>
      <c r="S96" s="144"/>
      <c r="T96" s="144"/>
      <c r="U96" s="144"/>
      <c r="V96" s="146"/>
    </row>
    <row r="97" spans="2:22" ht="15.95" customHeight="1" thickTop="1">
      <c r="B97" s="312" t="s">
        <v>153</v>
      </c>
      <c r="C97" s="363" t="str">
        <f>+$N$72</f>
        <v>2-DEF 002</v>
      </c>
      <c r="D97" s="364"/>
      <c r="E97" s="363" t="str">
        <f>"Emissions "&amp;cootfr2&amp;""</f>
        <v>Emissions 100</v>
      </c>
      <c r="F97" s="364"/>
      <c r="G97" s="363" t="str">
        <f>+calcFR1!$E$7</f>
        <v>Essence</v>
      </c>
      <c r="H97" s="364"/>
      <c r="I97" s="364"/>
      <c r="J97" s="364"/>
      <c r="K97" s="364"/>
      <c r="L97" s="364"/>
      <c r="M97" s="364"/>
      <c r="N97" s="364"/>
      <c r="O97" s="364"/>
      <c r="P97" s="365"/>
      <c r="Q97" s="366"/>
      <c r="S97" s="144"/>
      <c r="T97" s="144"/>
      <c r="U97" s="144"/>
      <c r="V97" s="146"/>
    </row>
    <row r="98" spans="2:22" ht="15.95" customHeight="1">
      <c r="B98" s="292" t="s">
        <v>145</v>
      </c>
      <c r="C98" s="352">
        <v>0</v>
      </c>
      <c r="D98" s="352">
        <v>0</v>
      </c>
      <c r="E98" s="352">
        <v>0</v>
      </c>
      <c r="F98" s="352">
        <v>0</v>
      </c>
      <c r="G98" s="352">
        <v>0</v>
      </c>
      <c r="H98" s="352">
        <v>0</v>
      </c>
      <c r="I98" s="352">
        <v>0</v>
      </c>
      <c r="J98" s="352">
        <v>0</v>
      </c>
      <c r="K98" s="352">
        <v>0</v>
      </c>
      <c r="L98" s="352">
        <v>0</v>
      </c>
      <c r="M98" s="352">
        <v>0</v>
      </c>
      <c r="N98" s="352">
        <v>0</v>
      </c>
      <c r="O98" s="352">
        <v>0</v>
      </c>
      <c r="P98" s="352">
        <v>0</v>
      </c>
      <c r="Q98" s="369">
        <v>0</v>
      </c>
      <c r="S98" s="144"/>
      <c r="T98" s="144"/>
      <c r="U98" s="144"/>
      <c r="V98" s="146"/>
    </row>
    <row r="99" spans="2:22" ht="15.95" customHeight="1">
      <c r="B99" s="292" t="s">
        <v>142</v>
      </c>
      <c r="C99" s="37">
        <f t="shared" ref="C99:Q99" si="9">IFERROR(0+IF($S$76=1,VLOOKUP($N$78,$X$12:$AM$27,C83-2015,FALSE),VLOOKUP($N$78,$X$32:$AM$47,C83-2015,FALSE)),"-")</f>
        <v>0.9</v>
      </c>
      <c r="D99" s="37">
        <f t="shared" si="9"/>
        <v>0.9</v>
      </c>
      <c r="E99" s="37">
        <f t="shared" si="9"/>
        <v>0.9</v>
      </c>
      <c r="F99" s="37">
        <f t="shared" si="9"/>
        <v>0.72499999999999998</v>
      </c>
      <c r="G99" s="37">
        <f t="shared" si="9"/>
        <v>0.72499999999999998</v>
      </c>
      <c r="H99" s="37">
        <f t="shared" si="9"/>
        <v>0.72499999999999998</v>
      </c>
      <c r="I99" s="37">
        <f t="shared" si="9"/>
        <v>0.72499999999999998</v>
      </c>
      <c r="J99" s="37">
        <f t="shared" si="9"/>
        <v>0.72499999999999998</v>
      </c>
      <c r="K99" s="37">
        <f t="shared" si="9"/>
        <v>0.72499999999999998</v>
      </c>
      <c r="L99" s="37">
        <f t="shared" si="9"/>
        <v>0.72499999999999998</v>
      </c>
      <c r="M99" s="37">
        <f t="shared" si="9"/>
        <v>0.72499999999999998</v>
      </c>
      <c r="N99" s="37">
        <f t="shared" si="9"/>
        <v>0.72499999999999998</v>
      </c>
      <c r="O99" s="37">
        <f t="shared" si="9"/>
        <v>0.72499999999999998</v>
      </c>
      <c r="P99" s="37">
        <f t="shared" si="9"/>
        <v>0.72499999999999998</v>
      </c>
      <c r="Q99" s="293">
        <f t="shared" si="9"/>
        <v>0.72499999999999998</v>
      </c>
      <c r="S99" s="144"/>
      <c r="T99" s="144"/>
      <c r="U99" s="144"/>
      <c r="V99" s="146"/>
    </row>
    <row r="100" spans="2:22" ht="15.95" customHeight="1">
      <c r="B100" s="292" t="s">
        <v>143</v>
      </c>
      <c r="C100" s="36">
        <f>IFERROR(C98*C99*$N$77,0)</f>
        <v>0</v>
      </c>
      <c r="D100" s="36">
        <f t="shared" ref="D100:H100" si="10">IFERROR(D98*D99*$N$77,0)</f>
        <v>0</v>
      </c>
      <c r="E100" s="36">
        <f t="shared" si="10"/>
        <v>0</v>
      </c>
      <c r="F100" s="36">
        <f t="shared" si="10"/>
        <v>0</v>
      </c>
      <c r="G100" s="36">
        <f t="shared" si="10"/>
        <v>0</v>
      </c>
      <c r="H100" s="36">
        <f t="shared" si="10"/>
        <v>0</v>
      </c>
      <c r="I100" s="36">
        <f>IFERROR(I98*I99*$N$77,0)</f>
        <v>0</v>
      </c>
      <c r="J100" s="36">
        <f t="shared" ref="J100:Q100" si="11">IFERROR(J98*J99*$N$77,0)</f>
        <v>0</v>
      </c>
      <c r="K100" s="36">
        <f t="shared" si="11"/>
        <v>0</v>
      </c>
      <c r="L100" s="36">
        <f t="shared" si="11"/>
        <v>0</v>
      </c>
      <c r="M100" s="36">
        <f t="shared" si="11"/>
        <v>0</v>
      </c>
      <c r="N100" s="36">
        <f t="shared" si="11"/>
        <v>0</v>
      </c>
      <c r="O100" s="36">
        <f t="shared" si="11"/>
        <v>0</v>
      </c>
      <c r="P100" s="36">
        <f t="shared" si="11"/>
        <v>0</v>
      </c>
      <c r="Q100" s="294">
        <f t="shared" si="11"/>
        <v>0</v>
      </c>
      <c r="S100" s="144"/>
      <c r="T100" s="144"/>
      <c r="U100" s="144"/>
      <c r="V100" s="146"/>
    </row>
    <row r="101" spans="2:22" ht="15.95" customHeight="1">
      <c r="B101" s="295" t="s">
        <v>144</v>
      </c>
      <c r="C101" s="276">
        <f>+C98-C100</f>
        <v>0</v>
      </c>
      <c r="D101" s="276">
        <f t="shared" ref="D101:H101" si="12">+D98-D100</f>
        <v>0</v>
      </c>
      <c r="E101" s="276">
        <f t="shared" si="12"/>
        <v>0</v>
      </c>
      <c r="F101" s="276">
        <f t="shared" si="12"/>
        <v>0</v>
      </c>
      <c r="G101" s="276">
        <f t="shared" si="12"/>
        <v>0</v>
      </c>
      <c r="H101" s="276">
        <f t="shared" si="12"/>
        <v>0</v>
      </c>
      <c r="I101" s="276">
        <f>+I98-I100</f>
        <v>0</v>
      </c>
      <c r="J101" s="276">
        <f t="shared" ref="J101:Q101" si="13">+J98-J100</f>
        <v>0</v>
      </c>
      <c r="K101" s="276">
        <f t="shared" si="13"/>
        <v>0</v>
      </c>
      <c r="L101" s="276">
        <f t="shared" si="13"/>
        <v>0</v>
      </c>
      <c r="M101" s="276">
        <f t="shared" si="13"/>
        <v>0</v>
      </c>
      <c r="N101" s="276">
        <f t="shared" si="13"/>
        <v>0</v>
      </c>
      <c r="O101" s="276">
        <f t="shared" si="13"/>
        <v>0</v>
      </c>
      <c r="P101" s="276">
        <f t="shared" si="13"/>
        <v>0</v>
      </c>
      <c r="Q101" s="296">
        <f t="shared" si="13"/>
        <v>0</v>
      </c>
      <c r="S101" s="144"/>
      <c r="T101" s="144"/>
      <c r="U101" s="144"/>
      <c r="V101" s="146"/>
    </row>
    <row r="102" spans="2:22" ht="15.95" customHeight="1">
      <c r="B102" s="311" t="s">
        <v>155</v>
      </c>
      <c r="C102" s="367" t="str">
        <f>+$N$72</f>
        <v>2-DEF 002</v>
      </c>
      <c r="D102" s="361"/>
      <c r="E102" s="367" t="str">
        <f>"Emissions "&amp;cootfr2&amp;""</f>
        <v>Emissions 100</v>
      </c>
      <c r="F102" s="361"/>
      <c r="G102" s="367" t="str">
        <f>+calcFR1!$E$7</f>
        <v>Essence</v>
      </c>
      <c r="H102" s="361"/>
      <c r="I102" s="361"/>
      <c r="J102" s="361"/>
      <c r="K102" s="361"/>
      <c r="L102" s="361"/>
      <c r="M102" s="361"/>
      <c r="N102" s="361"/>
      <c r="O102" s="361"/>
      <c r="P102" s="361"/>
      <c r="Q102" s="368"/>
      <c r="S102" s="144"/>
      <c r="T102" s="144"/>
      <c r="U102" s="144"/>
      <c r="V102" s="146"/>
    </row>
    <row r="103" spans="2:22" ht="15.95" customHeight="1">
      <c r="B103" s="292" t="s">
        <v>145</v>
      </c>
      <c r="C103" s="352">
        <v>0</v>
      </c>
      <c r="D103" s="352">
        <v>0</v>
      </c>
      <c r="E103" s="352">
        <v>0</v>
      </c>
      <c r="F103" s="352">
        <v>0</v>
      </c>
      <c r="G103" s="352">
        <v>0</v>
      </c>
      <c r="H103" s="352">
        <v>0</v>
      </c>
      <c r="I103" s="352">
        <v>0</v>
      </c>
      <c r="J103" s="352">
        <v>0</v>
      </c>
      <c r="K103" s="352">
        <v>0</v>
      </c>
      <c r="L103" s="352">
        <v>0</v>
      </c>
      <c r="M103" s="352">
        <v>0</v>
      </c>
      <c r="N103" s="352">
        <v>0</v>
      </c>
      <c r="O103" s="352">
        <v>0</v>
      </c>
      <c r="P103" s="352">
        <v>0</v>
      </c>
      <c r="Q103" s="369">
        <v>0</v>
      </c>
      <c r="S103" s="144"/>
      <c r="T103" s="144"/>
      <c r="U103" s="144"/>
      <c r="V103" s="146"/>
    </row>
    <row r="104" spans="2:22" ht="15.95" customHeight="1">
      <c r="B104" s="292" t="s">
        <v>142</v>
      </c>
      <c r="C104" s="37">
        <f t="shared" ref="C104:E104" si="14">IFERROR(0+VLOOKUP($N$78,$X$53:$AM$68,C83-2015,FALSE),"-")</f>
        <v>0.75</v>
      </c>
      <c r="D104" s="37">
        <f t="shared" si="14"/>
        <v>0.75</v>
      </c>
      <c r="E104" s="37">
        <f t="shared" si="14"/>
        <v>0.75</v>
      </c>
      <c r="F104" s="37">
        <f>IFERROR(MAX(IF(AND($N$78=2017,$S$76=2),75%,0%),VLOOKUP($N$78,$X$53:$AM$68,F83-2015,FALSE)),"-")</f>
        <v>0.72499999999999998</v>
      </c>
      <c r="G104" s="37">
        <f t="shared" ref="G104:Q104" si="15">IFERROR(MAX(IF(AND($N$78=2017,$S$76=2),75%,0%),VLOOKUP($N$78,$X$53:$AM$68,G83-2015,FALSE)),"-")</f>
        <v>0.72499999999999998</v>
      </c>
      <c r="H104" s="37">
        <f t="shared" si="15"/>
        <v>0.72499999999999998</v>
      </c>
      <c r="I104" s="37">
        <f t="shared" si="15"/>
        <v>0.72499999999999998</v>
      </c>
      <c r="J104" s="37">
        <f t="shared" si="15"/>
        <v>0.72499999999999998</v>
      </c>
      <c r="K104" s="37">
        <f t="shared" si="15"/>
        <v>0.72499999999999998</v>
      </c>
      <c r="L104" s="37">
        <f t="shared" si="15"/>
        <v>0.72499999999999998</v>
      </c>
      <c r="M104" s="37">
        <f t="shared" si="15"/>
        <v>0.72499999999999998</v>
      </c>
      <c r="N104" s="37">
        <f t="shared" si="15"/>
        <v>0.72499999999999998</v>
      </c>
      <c r="O104" s="37">
        <f t="shared" si="15"/>
        <v>0.72499999999999998</v>
      </c>
      <c r="P104" s="37">
        <f t="shared" si="15"/>
        <v>0.72499999999999998</v>
      </c>
      <c r="Q104" s="293">
        <f t="shared" si="15"/>
        <v>0.72499999999999998</v>
      </c>
      <c r="S104" s="144"/>
      <c r="T104" s="144"/>
      <c r="U104" s="144"/>
      <c r="V104" s="146"/>
    </row>
    <row r="105" spans="2:22" ht="15.95" customHeight="1">
      <c r="B105" s="292" t="s">
        <v>143</v>
      </c>
      <c r="C105" s="36">
        <f>IFERROR(C103*C104*$N$77,0)</f>
        <v>0</v>
      </c>
      <c r="D105" s="36">
        <f t="shared" ref="D105:H105" si="16">IFERROR(D103*D104*$N$77,0)</f>
        <v>0</v>
      </c>
      <c r="E105" s="36">
        <f t="shared" si="16"/>
        <v>0</v>
      </c>
      <c r="F105" s="36">
        <f t="shared" si="16"/>
        <v>0</v>
      </c>
      <c r="G105" s="36">
        <f t="shared" si="16"/>
        <v>0</v>
      </c>
      <c r="H105" s="36">
        <f t="shared" si="16"/>
        <v>0</v>
      </c>
      <c r="I105" s="36">
        <f>IFERROR(I103*I104*$N$77,0)</f>
        <v>0</v>
      </c>
      <c r="J105" s="36">
        <f t="shared" ref="J105:Q105" si="17">IFERROR(J103*J104*$N$77,0)</f>
        <v>0</v>
      </c>
      <c r="K105" s="36">
        <f t="shared" si="17"/>
        <v>0</v>
      </c>
      <c r="L105" s="36">
        <f t="shared" si="17"/>
        <v>0</v>
      </c>
      <c r="M105" s="36">
        <f t="shared" si="17"/>
        <v>0</v>
      </c>
      <c r="N105" s="36">
        <f t="shared" si="17"/>
        <v>0</v>
      </c>
      <c r="O105" s="36">
        <f t="shared" si="17"/>
        <v>0</v>
      </c>
      <c r="P105" s="36">
        <f t="shared" si="17"/>
        <v>0</v>
      </c>
      <c r="Q105" s="294">
        <f t="shared" si="17"/>
        <v>0</v>
      </c>
      <c r="S105" s="144"/>
      <c r="T105" s="144"/>
      <c r="U105" s="144"/>
      <c r="V105" s="146"/>
    </row>
    <row r="106" spans="2:22" ht="15.95" customHeight="1" thickBot="1">
      <c r="B106" s="297" t="s">
        <v>144</v>
      </c>
      <c r="C106" s="298">
        <f>+C103-C105</f>
        <v>0</v>
      </c>
      <c r="D106" s="298">
        <f t="shared" ref="D106:H106" si="18">+D103-D105</f>
        <v>0</v>
      </c>
      <c r="E106" s="298">
        <f t="shared" si="18"/>
        <v>0</v>
      </c>
      <c r="F106" s="298">
        <f t="shared" si="18"/>
        <v>0</v>
      </c>
      <c r="G106" s="298">
        <f t="shared" si="18"/>
        <v>0</v>
      </c>
      <c r="H106" s="298">
        <f t="shared" si="18"/>
        <v>0</v>
      </c>
      <c r="I106" s="298">
        <f>+I103-I105</f>
        <v>0</v>
      </c>
      <c r="J106" s="298">
        <f t="shared" ref="J106:Q106" si="19">+J103-J105</f>
        <v>0</v>
      </c>
      <c r="K106" s="298">
        <f t="shared" si="19"/>
        <v>0</v>
      </c>
      <c r="L106" s="298">
        <f t="shared" si="19"/>
        <v>0</v>
      </c>
      <c r="M106" s="298">
        <f t="shared" si="19"/>
        <v>0</v>
      </c>
      <c r="N106" s="298">
        <f t="shared" si="19"/>
        <v>0</v>
      </c>
      <c r="O106" s="298">
        <f t="shared" si="19"/>
        <v>0</v>
      </c>
      <c r="P106" s="298">
        <f t="shared" si="19"/>
        <v>0</v>
      </c>
      <c r="Q106" s="299">
        <f t="shared" si="19"/>
        <v>0</v>
      </c>
      <c r="S106" s="144"/>
      <c r="T106" s="144"/>
      <c r="U106" s="144"/>
      <c r="V106" s="146"/>
    </row>
    <row r="107" spans="2:22" ht="15.95" customHeight="1" thickTop="1">
      <c r="S107" s="144"/>
      <c r="T107" s="144"/>
      <c r="U107" s="144"/>
      <c r="V107" s="146"/>
    </row>
    <row r="108" spans="2:22" ht="15.95" customHeight="1" thickBot="1">
      <c r="S108" s="144"/>
      <c r="T108" s="144"/>
      <c r="U108" s="144"/>
      <c r="V108" s="146"/>
    </row>
    <row r="109" spans="2:22" ht="15.95" customHeight="1" thickTop="1">
      <c r="J109" s="420" t="str">
        <f>+$N$5</f>
        <v>1-ABC 009</v>
      </c>
      <c r="K109" s="421"/>
      <c r="L109" s="310"/>
      <c r="M109" s="422" t="str">
        <f>+$N$72</f>
        <v>2-DEF 002</v>
      </c>
      <c r="N109" s="423"/>
      <c r="O109" s="310"/>
      <c r="P109" s="418" t="s">
        <v>176</v>
      </c>
      <c r="Q109" s="419"/>
      <c r="S109" s="144"/>
      <c r="T109" s="144"/>
      <c r="U109" s="144"/>
      <c r="V109" s="146"/>
    </row>
    <row r="110" spans="2:22" ht="15.95" customHeight="1">
      <c r="B110" s="414" t="s">
        <v>156</v>
      </c>
      <c r="C110" s="277" t="s">
        <v>161</v>
      </c>
      <c r="D110" s="279"/>
      <c r="E110" s="279"/>
      <c r="F110" s="279"/>
      <c r="G110" s="279"/>
      <c r="H110" s="279"/>
      <c r="J110" s="381">
        <f>SUM(C86:Q86)</f>
        <v>0</v>
      </c>
      <c r="K110" s="382"/>
      <c r="L110" s="278"/>
      <c r="M110" s="402">
        <f>SUM(C98:Q98)</f>
        <v>0</v>
      </c>
      <c r="N110" s="403"/>
      <c r="O110" s="278"/>
      <c r="P110" s="404">
        <f>+M110-J110</f>
        <v>0</v>
      </c>
      <c r="Q110" s="405"/>
      <c r="S110" s="144"/>
      <c r="T110" s="144"/>
      <c r="U110" s="144"/>
      <c r="V110" s="146"/>
    </row>
    <row r="111" spans="2:22" ht="15.95" customHeight="1">
      <c r="B111" s="415"/>
      <c r="C111" s="277" t="s">
        <v>162</v>
      </c>
      <c r="D111" s="279"/>
      <c r="E111" s="279"/>
      <c r="F111" s="279"/>
      <c r="G111" s="279"/>
      <c r="H111" s="279"/>
      <c r="J111" s="381">
        <f>SUM(C91:Q91)</f>
        <v>0</v>
      </c>
      <c r="K111" s="382"/>
      <c r="L111" s="278"/>
      <c r="M111" s="402">
        <f>SUM(C103:Q103)</f>
        <v>0</v>
      </c>
      <c r="N111" s="403"/>
      <c r="O111" s="278"/>
      <c r="P111" s="404">
        <f>+M111-J111</f>
        <v>0</v>
      </c>
      <c r="Q111" s="405"/>
      <c r="S111" s="144"/>
      <c r="T111" s="144"/>
      <c r="U111" s="144"/>
      <c r="V111" s="146"/>
    </row>
    <row r="112" spans="2:22" ht="15.95" customHeight="1">
      <c r="B112" s="280" t="s">
        <v>159</v>
      </c>
      <c r="C112" s="281"/>
      <c r="D112" s="281"/>
      <c r="E112" s="281"/>
      <c r="F112" s="281"/>
      <c r="G112" s="281"/>
      <c r="H112" s="281"/>
      <c r="J112" s="416">
        <f>+J110+J111</f>
        <v>0</v>
      </c>
      <c r="K112" s="417"/>
      <c r="L112" s="278"/>
      <c r="M112" s="406">
        <f>+M110+M111</f>
        <v>0</v>
      </c>
      <c r="N112" s="407"/>
      <c r="O112" s="278"/>
      <c r="P112" s="408">
        <f>+P110+P111</f>
        <v>0</v>
      </c>
      <c r="Q112" s="409"/>
      <c r="S112" s="144"/>
      <c r="T112" s="144"/>
      <c r="U112" s="144"/>
      <c r="V112" s="146"/>
    </row>
    <row r="113" spans="1:22" ht="15.95" customHeight="1">
      <c r="B113" s="414" t="s">
        <v>157</v>
      </c>
      <c r="C113" s="277" t="s">
        <v>161</v>
      </c>
      <c r="D113" s="279"/>
      <c r="E113" s="279"/>
      <c r="F113" s="279"/>
      <c r="G113" s="279"/>
      <c r="H113" s="279"/>
      <c r="J113" s="381">
        <f>SUM(C89:Q89)</f>
        <v>0</v>
      </c>
      <c r="K113" s="382"/>
      <c r="L113" s="278"/>
      <c r="M113" s="402">
        <f>SUM(C101:Q101)</f>
        <v>0</v>
      </c>
      <c r="N113" s="403"/>
      <c r="O113" s="278"/>
      <c r="P113" s="404">
        <f>+M113-J113</f>
        <v>0</v>
      </c>
      <c r="Q113" s="405"/>
      <c r="S113" s="144"/>
      <c r="T113" s="144"/>
      <c r="U113" s="144"/>
      <c r="V113" s="146"/>
    </row>
    <row r="114" spans="1:22" ht="15.95" customHeight="1">
      <c r="B114" s="415"/>
      <c r="C114" s="277" t="s">
        <v>162</v>
      </c>
      <c r="D114" s="279"/>
      <c r="E114" s="279"/>
      <c r="F114" s="279"/>
      <c r="G114" s="279"/>
      <c r="H114" s="279"/>
      <c r="J114" s="381">
        <f>SUM(C94:Q94)</f>
        <v>0</v>
      </c>
      <c r="K114" s="382"/>
      <c r="L114" s="278"/>
      <c r="M114" s="402">
        <f>SUM(C106:Q106)</f>
        <v>0</v>
      </c>
      <c r="N114" s="403"/>
      <c r="O114" s="278"/>
      <c r="P114" s="404">
        <f>+M114-J114</f>
        <v>0</v>
      </c>
      <c r="Q114" s="405"/>
      <c r="S114" s="144"/>
      <c r="T114" s="144"/>
      <c r="U114" s="144"/>
      <c r="V114" s="146"/>
    </row>
    <row r="115" spans="1:22" ht="15.95" customHeight="1" thickBot="1">
      <c r="B115" s="280" t="s">
        <v>158</v>
      </c>
      <c r="C115" s="281"/>
      <c r="D115" s="281"/>
      <c r="E115" s="281"/>
      <c r="F115" s="281"/>
      <c r="G115" s="281"/>
      <c r="H115" s="281"/>
      <c r="J115" s="412">
        <f>+J113+J114</f>
        <v>0</v>
      </c>
      <c r="K115" s="413"/>
      <c r="M115" s="410">
        <f>+M113+M114</f>
        <v>0</v>
      </c>
      <c r="N115" s="411"/>
      <c r="P115" s="400">
        <f>+P113+P114</f>
        <v>0</v>
      </c>
      <c r="Q115" s="401"/>
      <c r="S115" s="144"/>
      <c r="T115" s="144"/>
      <c r="U115" s="144"/>
      <c r="V115" s="146"/>
    </row>
    <row r="116" spans="1:22" ht="15.95" customHeight="1" thickTop="1">
      <c r="S116" s="144"/>
      <c r="T116" s="144"/>
      <c r="U116" s="144"/>
      <c r="V116" s="146"/>
    </row>
    <row r="117" spans="1:22" ht="15.95" customHeight="1">
      <c r="B117" s="313" t="s">
        <v>168</v>
      </c>
      <c r="S117" s="144"/>
      <c r="T117" s="144"/>
      <c r="U117" s="144"/>
      <c r="V117" s="146"/>
    </row>
    <row r="118" spans="1:22" ht="15.95" customHeight="1">
      <c r="S118" s="144"/>
      <c r="T118" s="144"/>
      <c r="U118" s="144"/>
      <c r="V118" s="146"/>
    </row>
    <row r="119" spans="1:22" ht="15.95" customHeight="1">
      <c r="A119" s="146"/>
      <c r="B119" s="146"/>
      <c r="C119" s="146"/>
      <c r="D119" s="146"/>
      <c r="E119" s="146"/>
      <c r="F119" s="146"/>
      <c r="G119" s="146"/>
      <c r="H119" s="146"/>
      <c r="I119" s="146"/>
      <c r="J119" s="146"/>
      <c r="K119" s="146"/>
      <c r="L119" s="146"/>
      <c r="M119" s="146"/>
      <c r="N119" s="146"/>
      <c r="O119" s="146"/>
      <c r="P119" s="146"/>
      <c r="Q119" s="146"/>
      <c r="R119" s="146"/>
      <c r="S119" s="146"/>
      <c r="T119" s="146"/>
      <c r="U119" s="146"/>
      <c r="V119" s="146"/>
    </row>
  </sheetData>
  <sheetProtection algorithmName="SHA-512" hashValue="bsqTFdgRAbhDgK+CRZcyJGfqEZbrbPV9v+umPPzbJDs1Sn4zoMS7LyRkxWW1tLsbitoF9pfk77qDvX8bY9QYPA==" saltValue="lUVdRb9W3kgU8fdyoj1CIA==" spinCount="100000" sheet="1" objects="1" scenarios="1"/>
  <mergeCells count="37">
    <mergeCell ref="J115:K115"/>
    <mergeCell ref="M115:N115"/>
    <mergeCell ref="P115:Q115"/>
    <mergeCell ref="J112:K112"/>
    <mergeCell ref="M112:N112"/>
    <mergeCell ref="P112:Q112"/>
    <mergeCell ref="B113:B114"/>
    <mergeCell ref="J113:K113"/>
    <mergeCell ref="M113:N113"/>
    <mergeCell ref="P113:Q113"/>
    <mergeCell ref="J114:K114"/>
    <mergeCell ref="M114:N114"/>
    <mergeCell ref="P114:Q114"/>
    <mergeCell ref="J109:K109"/>
    <mergeCell ref="M109:N109"/>
    <mergeCell ref="P109:Q109"/>
    <mergeCell ref="B110:B111"/>
    <mergeCell ref="J110:K110"/>
    <mergeCell ref="M110:N110"/>
    <mergeCell ref="P110:Q110"/>
    <mergeCell ref="J111:K111"/>
    <mergeCell ref="M111:N111"/>
    <mergeCell ref="P111:Q111"/>
    <mergeCell ref="B2:Q2"/>
    <mergeCell ref="C10:Q10"/>
    <mergeCell ref="C30:Q30"/>
    <mergeCell ref="C51:Q51"/>
    <mergeCell ref="N72:Q72"/>
    <mergeCell ref="N5:Q5"/>
    <mergeCell ref="N6:Q6"/>
    <mergeCell ref="N78:Q78"/>
    <mergeCell ref="C82:Q82"/>
    <mergeCell ref="Y10:AM10"/>
    <mergeCell ref="Y30:AM30"/>
    <mergeCell ref="Y51:AM51"/>
    <mergeCell ref="N77:Q77"/>
    <mergeCell ref="N73:Q73"/>
  </mergeCells>
  <conditionalFormatting sqref="C86:Q86 C91:Q91">
    <cfRule type="expression" dxfId="3" priority="3">
      <formula>C$87="-"</formula>
    </cfRule>
  </conditionalFormatting>
  <conditionalFormatting sqref="C98:Q98">
    <cfRule type="expression" dxfId="2" priority="1">
      <formula>C$99="-"</formula>
    </cfRule>
  </conditionalFormatting>
  <conditionalFormatting sqref="C103:Q103">
    <cfRule type="expression" dxfId="1" priority="2">
      <formula>C$99="-"</formula>
    </cfRule>
  </conditionalFormatting>
  <dataValidations count="2">
    <dataValidation type="list" allowBlank="1" showInputMessage="1" showErrorMessage="1" sqref="N77" xr:uid="{F1D2E977-5AD8-4D74-93A6-39EAAF25B5B5}">
      <formula1>"20%,25%,30%,40%,50%,60%"</formula1>
    </dataValidation>
    <dataValidation type="list" allowBlank="1" showInputMessage="1" showErrorMessage="1" sqref="N78" xr:uid="{AFA20599-C03F-44ED-9855-7A65CB3707DF}">
      <formula1>$B$53:$B$68</formula1>
    </dataValidation>
  </dataValidations>
  <hyperlinks>
    <hyperlink ref="S2" location="HomeFR!A1" tooltip="Home" display="Ç" xr:uid="{47B0E666-0C17-4A95-9A3C-C82B0B55B660}"/>
  </hyperlinks>
  <pageMargins left="0.70866141732283472" right="0.70866141732283472" top="0.74803149606299213" bottom="0.74803149606299213" header="0.31496062992125984" footer="0.31496062992125984"/>
  <pageSetup paperSize="9" scale="98" orientation="landscape" horizontalDpi="4294967293" r:id="rId1"/>
  <headerFooter>
    <oddHeader>&amp;C&amp;Z&amp;F</oddHeader>
    <oddFooter>&amp;C&amp;P/&amp;N</oddFooter>
  </headerFooter>
  <rowBreaks count="2" manualBreakCount="2">
    <brk id="29" min="1" max="16" man="1"/>
    <brk id="49" min="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Drop Down 1">
              <controlPr defaultSize="0" autoLine="0" autoPict="0">
                <anchor moveWithCells="1">
                  <from>
                    <xdr:col>13</xdr:col>
                    <xdr:colOff>0</xdr:colOff>
                    <xdr:row>6</xdr:row>
                    <xdr:rowOff>0</xdr:rowOff>
                  </from>
                  <to>
                    <xdr:col>17</xdr:col>
                    <xdr:colOff>0</xdr:colOff>
                    <xdr:row>7</xdr:row>
                    <xdr:rowOff>0</xdr:rowOff>
                  </to>
                </anchor>
              </controlPr>
            </control>
          </mc:Choice>
        </mc:AlternateContent>
        <mc:AlternateContent xmlns:mc="http://schemas.openxmlformats.org/markup-compatibility/2006">
          <mc:Choice Requires="x14">
            <control shapeId="30722" r:id="rId5" name="Option Button 2">
              <controlPr defaultSize="0" autoFill="0" autoLine="0" autoPict="0">
                <anchor moveWithCells="1">
                  <from>
                    <xdr:col>13</xdr:col>
                    <xdr:colOff>0</xdr:colOff>
                    <xdr:row>75</xdr:row>
                    <xdr:rowOff>0</xdr:rowOff>
                  </from>
                  <to>
                    <xdr:col>15</xdr:col>
                    <xdr:colOff>0</xdr:colOff>
                    <xdr:row>76</xdr:row>
                    <xdr:rowOff>0</xdr:rowOff>
                  </to>
                </anchor>
              </controlPr>
            </control>
          </mc:Choice>
        </mc:AlternateContent>
        <mc:AlternateContent xmlns:mc="http://schemas.openxmlformats.org/markup-compatibility/2006">
          <mc:Choice Requires="x14">
            <control shapeId="30723" r:id="rId6" name="Option Button 3">
              <controlPr defaultSize="0" autoFill="0" autoLine="0" autoPict="0">
                <anchor moveWithCells="1">
                  <from>
                    <xdr:col>15</xdr:col>
                    <xdr:colOff>0</xdr:colOff>
                    <xdr:row>75</xdr:row>
                    <xdr:rowOff>0</xdr:rowOff>
                  </from>
                  <to>
                    <xdr:col>17</xdr:col>
                    <xdr:colOff>0</xdr:colOff>
                    <xdr:row>76</xdr:row>
                    <xdr:rowOff>0</xdr:rowOff>
                  </to>
                </anchor>
              </controlPr>
            </control>
          </mc:Choice>
        </mc:AlternateContent>
        <mc:AlternateContent xmlns:mc="http://schemas.openxmlformats.org/markup-compatibility/2006">
          <mc:Choice Requires="x14">
            <control shapeId="30725" r:id="rId7" name="Drop Down 5">
              <controlPr defaultSize="0" autoLine="0" autoPict="0">
                <anchor moveWithCells="1">
                  <from>
                    <xdr:col>13</xdr:col>
                    <xdr:colOff>0</xdr:colOff>
                    <xdr:row>73</xdr:row>
                    <xdr:rowOff>0</xdr:rowOff>
                  </from>
                  <to>
                    <xdr:col>17</xdr:col>
                    <xdr:colOff>0</xdr:colOff>
                    <xdr:row>74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D0260051-11C2-401C-A726-4C8D67991C76}">
            <xm:f>OR(#REF!=calcFR!$G$15,#REF!=calcFR!$G$21)</xm:f>
            <x14:dxf>
              <font>
                <color rgb="FFE6E6E6"/>
              </font>
              <fill>
                <patternFill patternType="solid">
                  <bgColor rgb="FFE6E6E6"/>
                </patternFill>
              </fill>
            </x14:dxf>
          </x14:cfRule>
          <xm:sqref>S7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1A732-C079-4A5E-AF58-93FC64A4D564}">
  <sheetPr codeName="Sheet10">
    <tabColor theme="9" tint="0.79998168889431442"/>
  </sheetPr>
  <dimension ref="B2:X119"/>
  <sheetViews>
    <sheetView showGridLines="0" showRowColHeaders="0" topLeftCell="A69" workbookViewId="0">
      <selection activeCell="B7" sqref="B7"/>
    </sheetView>
  </sheetViews>
  <sheetFormatPr defaultColWidth="9.140625" defaultRowHeight="12.75"/>
  <cols>
    <col min="1" max="1" width="4.7109375" style="157" customWidth="1"/>
    <col min="2" max="2" width="27.5703125" style="157" customWidth="1"/>
    <col min="3" max="3" width="10.42578125" style="157" bestFit="1" customWidth="1"/>
    <col min="4" max="4" width="26.85546875" style="157" customWidth="1"/>
    <col min="5" max="5" width="17.5703125" style="157" customWidth="1"/>
    <col min="6" max="6" width="23.5703125" style="157" bestFit="1" customWidth="1"/>
    <col min="7" max="7" width="28.7109375" style="157" customWidth="1"/>
    <col min="8" max="8" width="15.85546875" style="157" bestFit="1" customWidth="1"/>
    <col min="9" max="9" width="15.7109375" style="157" customWidth="1"/>
    <col min="10" max="10" width="19.7109375" style="157" customWidth="1"/>
    <col min="11" max="11" width="22.42578125" style="156" customWidth="1"/>
    <col min="12" max="14" width="5.7109375" style="156" bestFit="1" customWidth="1"/>
    <col min="15" max="24" width="8.28515625" style="156" bestFit="1" customWidth="1"/>
    <col min="25" max="26" width="8.28515625" style="157" bestFit="1" customWidth="1"/>
    <col min="27" max="16384" width="9.140625" style="157"/>
  </cols>
  <sheetData>
    <row r="2" spans="2:9">
      <c r="D2" s="167"/>
    </row>
    <row r="3" spans="2:9">
      <c r="B3" s="157" t="s">
        <v>29</v>
      </c>
    </row>
    <row r="4" spans="2:9">
      <c r="B4" s="157" t="s">
        <v>34</v>
      </c>
    </row>
    <row r="7" spans="2:9">
      <c r="B7" s="255">
        <v>4</v>
      </c>
      <c r="C7" s="157" t="s">
        <v>56</v>
      </c>
      <c r="E7" s="16" t="str">
        <f>VLOOKUP(B7,F15:G24,2,FALSE)</f>
        <v>Essence</v>
      </c>
    </row>
    <row r="8" spans="2:9">
      <c r="B8" s="256">
        <f>cootfr</f>
        <v>100</v>
      </c>
      <c r="C8" s="157" t="s">
        <v>57</v>
      </c>
    </row>
    <row r="11" spans="2:9" ht="13.5" thickBot="1">
      <c r="B11" s="157" t="s">
        <v>44</v>
      </c>
    </row>
    <row r="12" spans="2:9" ht="13.5" thickBot="1">
      <c r="G12" s="257" t="s">
        <v>79</v>
      </c>
    </row>
    <row r="13" spans="2:9">
      <c r="B13" s="168" t="s">
        <v>55</v>
      </c>
      <c r="H13" s="442" t="s">
        <v>75</v>
      </c>
      <c r="I13" s="442"/>
    </row>
    <row r="14" spans="2:9" ht="13.5" thickBot="1">
      <c r="B14" s="169" t="s">
        <v>32</v>
      </c>
      <c r="C14" s="170"/>
      <c r="D14" s="170"/>
      <c r="E14" s="170"/>
      <c r="F14" s="170"/>
      <c r="G14" s="170"/>
      <c r="H14" s="171" t="s">
        <v>11</v>
      </c>
      <c r="I14" s="172" t="s">
        <v>12</v>
      </c>
    </row>
    <row r="15" spans="2:9">
      <c r="B15" s="173" t="s">
        <v>26</v>
      </c>
      <c r="C15" s="174" t="s">
        <v>7</v>
      </c>
      <c r="D15" s="175" t="s">
        <v>8</v>
      </c>
      <c r="E15" s="176"/>
      <c r="F15" s="177">
        <v>1</v>
      </c>
      <c r="G15" s="252" t="s">
        <v>5</v>
      </c>
      <c r="H15" s="54">
        <f>VLOOKUP($B$8,$B$16:$C$27,2)</f>
        <v>0.9</v>
      </c>
      <c r="I15" s="50">
        <f>VLOOKUP($B$8,$B$16:$C$27,2)</f>
        <v>0.9</v>
      </c>
    </row>
    <row r="16" spans="2:9">
      <c r="B16" s="178">
        <v>0</v>
      </c>
      <c r="C16" s="179">
        <v>1.2</v>
      </c>
      <c r="D16" s="179">
        <v>1.2</v>
      </c>
      <c r="E16" s="180"/>
      <c r="F16" s="177">
        <v>2</v>
      </c>
      <c r="G16" s="253" t="s">
        <v>17</v>
      </c>
      <c r="H16" s="54">
        <f t="shared" ref="H16:I17" si="0">VLOOKUP($B$8,$B$16:$C$27,2)</f>
        <v>0.9</v>
      </c>
      <c r="I16" s="50">
        <f t="shared" si="0"/>
        <v>0.9</v>
      </c>
    </row>
    <row r="17" spans="2:9">
      <c r="B17" s="173">
        <v>1</v>
      </c>
      <c r="C17" s="181">
        <v>1</v>
      </c>
      <c r="D17" s="182">
        <v>1</v>
      </c>
      <c r="E17" s="177"/>
      <c r="F17" s="177">
        <v>3</v>
      </c>
      <c r="G17" s="253" t="s">
        <v>35</v>
      </c>
      <c r="H17" s="54">
        <f t="shared" si="0"/>
        <v>0.9</v>
      </c>
      <c r="I17" s="50">
        <f t="shared" si="0"/>
        <v>0.9</v>
      </c>
    </row>
    <row r="18" spans="2:9">
      <c r="B18" s="173">
        <v>61</v>
      </c>
      <c r="C18" s="181">
        <v>0.9</v>
      </c>
      <c r="D18" s="182">
        <v>0.9</v>
      </c>
      <c r="E18" s="177"/>
      <c r="F18" s="177">
        <v>4</v>
      </c>
      <c r="G18" s="253" t="s">
        <v>95</v>
      </c>
      <c r="H18" s="56">
        <f>VLOOKUP($B$8,$B$16:$D$27,3)</f>
        <v>0.9</v>
      </c>
      <c r="I18" s="57">
        <f>VLOOKUP($B$8,$B$16:$D$27,3)</f>
        <v>0.9</v>
      </c>
    </row>
    <row r="19" spans="2:9">
      <c r="B19" s="173">
        <v>106</v>
      </c>
      <c r="C19" s="181">
        <v>0.8</v>
      </c>
      <c r="D19" s="182">
        <v>0.8</v>
      </c>
      <c r="E19" s="177"/>
      <c r="F19" s="177">
        <v>5</v>
      </c>
      <c r="G19" s="253" t="s">
        <v>96</v>
      </c>
      <c r="H19" s="56">
        <f t="shared" ref="H19:I20" si="1">VLOOKUP($B$8,$B$16:$D$27,3)</f>
        <v>0.9</v>
      </c>
      <c r="I19" s="57">
        <f t="shared" si="1"/>
        <v>0.9</v>
      </c>
    </row>
    <row r="20" spans="2:9">
      <c r="B20" s="173">
        <v>116</v>
      </c>
      <c r="C20" s="181">
        <v>0.75</v>
      </c>
      <c r="D20" s="182">
        <v>0.8</v>
      </c>
      <c r="E20" s="177"/>
      <c r="F20" s="177">
        <v>6</v>
      </c>
      <c r="G20" s="253" t="s">
        <v>97</v>
      </c>
      <c r="H20" s="56">
        <f t="shared" si="1"/>
        <v>0.9</v>
      </c>
      <c r="I20" s="57">
        <f t="shared" si="1"/>
        <v>0.9</v>
      </c>
    </row>
    <row r="21" spans="2:9">
      <c r="B21" s="173">
        <v>126</v>
      </c>
      <c r="C21" s="181">
        <v>0.75</v>
      </c>
      <c r="D21" s="182">
        <v>0.75</v>
      </c>
      <c r="E21" s="177"/>
      <c r="F21" s="177">
        <v>7</v>
      </c>
      <c r="G21" s="253" t="s">
        <v>98</v>
      </c>
      <c r="H21" s="179">
        <v>1.2</v>
      </c>
      <c r="I21" s="183">
        <v>1.2</v>
      </c>
    </row>
    <row r="22" spans="2:9">
      <c r="B22" s="173">
        <v>146</v>
      </c>
      <c r="C22" s="181">
        <v>0.7</v>
      </c>
      <c r="D22" s="182">
        <v>0.75</v>
      </c>
      <c r="E22" s="177"/>
      <c r="F22" s="177">
        <v>8</v>
      </c>
      <c r="G22" s="253" t="s">
        <v>10</v>
      </c>
      <c r="H22" s="182">
        <f>$H$18</f>
        <v>0.9</v>
      </c>
      <c r="I22" s="184">
        <f>$H$18</f>
        <v>0.9</v>
      </c>
    </row>
    <row r="23" spans="2:9">
      <c r="B23" s="173">
        <v>156</v>
      </c>
      <c r="C23" s="181">
        <v>0.7</v>
      </c>
      <c r="D23" s="182">
        <v>0.7</v>
      </c>
      <c r="E23" s="177"/>
      <c r="F23" s="177">
        <v>9</v>
      </c>
      <c r="G23" s="253" t="s">
        <v>99</v>
      </c>
      <c r="H23" s="182">
        <f t="shared" ref="H23:I24" si="2">$H$18</f>
        <v>0.9</v>
      </c>
      <c r="I23" s="184">
        <f t="shared" si="2"/>
        <v>0.9</v>
      </c>
    </row>
    <row r="24" spans="2:9" ht="13.5" thickBot="1">
      <c r="B24" s="173">
        <v>171</v>
      </c>
      <c r="C24" s="181">
        <v>0.6</v>
      </c>
      <c r="D24" s="182">
        <v>0.7</v>
      </c>
      <c r="E24" s="177"/>
      <c r="F24" s="177">
        <v>10</v>
      </c>
      <c r="G24" s="254" t="s">
        <v>100</v>
      </c>
      <c r="H24" s="182">
        <f t="shared" si="2"/>
        <v>0.9</v>
      </c>
      <c r="I24" s="184">
        <f t="shared" si="2"/>
        <v>0.9</v>
      </c>
    </row>
    <row r="25" spans="2:9">
      <c r="B25" s="173">
        <v>181</v>
      </c>
      <c r="C25" s="181">
        <v>0.6</v>
      </c>
      <c r="D25" s="182">
        <v>0.6</v>
      </c>
      <c r="E25" s="177"/>
      <c r="F25" s="177"/>
      <c r="G25" s="185" t="s">
        <v>76</v>
      </c>
      <c r="H25" s="186">
        <f>VLOOKUP(B7,F15:I24,3,FALSE)</f>
        <v>0.9</v>
      </c>
      <c r="I25" s="187">
        <f>VLOOKUP(B7,F15:I24,4,FALSE)</f>
        <v>0.9</v>
      </c>
    </row>
    <row r="26" spans="2:9">
      <c r="B26" s="173">
        <v>196</v>
      </c>
      <c r="C26" s="181">
        <v>0.5</v>
      </c>
      <c r="D26" s="182">
        <v>0.6</v>
      </c>
      <c r="E26" s="177"/>
      <c r="F26" s="177"/>
      <c r="G26" s="188" t="s">
        <v>54</v>
      </c>
      <c r="H26" s="186">
        <f>MAX(75%,H25)</f>
        <v>0.9</v>
      </c>
      <c r="I26" s="189"/>
    </row>
    <row r="27" spans="2:9">
      <c r="B27" s="190">
        <v>206</v>
      </c>
      <c r="C27" s="191">
        <v>0.5</v>
      </c>
      <c r="D27" s="192">
        <v>0.5</v>
      </c>
      <c r="E27" s="193"/>
      <c r="F27" s="193" t="s">
        <v>27</v>
      </c>
      <c r="G27" s="193"/>
      <c r="H27" s="193"/>
      <c r="I27" s="194"/>
    </row>
    <row r="31" spans="2:9">
      <c r="B31" s="168"/>
      <c r="C31" s="195"/>
    </row>
    <row r="32" spans="2:9">
      <c r="B32" s="169" t="s">
        <v>28</v>
      </c>
      <c r="C32" s="170"/>
      <c r="D32" s="170"/>
      <c r="E32" s="170"/>
      <c r="F32" s="170">
        <v>1</v>
      </c>
      <c r="G32" s="171" t="s">
        <v>5</v>
      </c>
      <c r="H32" s="170">
        <v>1</v>
      </c>
      <c r="I32" s="196"/>
    </row>
    <row r="33" spans="2:9">
      <c r="B33" s="173"/>
      <c r="C33" s="177"/>
      <c r="D33" s="177"/>
      <c r="E33" s="177"/>
      <c r="F33" s="177">
        <v>2</v>
      </c>
      <c r="G33" s="197" t="s">
        <v>17</v>
      </c>
      <c r="H33" s="177">
        <v>0.95</v>
      </c>
      <c r="I33" s="189"/>
    </row>
    <row r="34" spans="2:9">
      <c r="B34" s="173"/>
      <c r="C34" s="176" t="s">
        <v>24</v>
      </c>
      <c r="D34" s="176" t="s">
        <v>23</v>
      </c>
      <c r="E34" s="177"/>
      <c r="F34" s="177">
        <v>3</v>
      </c>
      <c r="G34" s="197" t="s">
        <v>35</v>
      </c>
      <c r="H34" s="177">
        <v>0.95</v>
      </c>
      <c r="I34" s="189"/>
    </row>
    <row r="35" spans="2:9">
      <c r="B35" s="198">
        <f>MAX(75%,C35)</f>
        <v>0.75</v>
      </c>
      <c r="C35" s="199">
        <f>ROUND(MAX(IF(B8&gt;=200,C40,C41),MIN(D40,120%-(0.5%*VLOOKUP($B$7,F32:H41,3,FALSE)*B8))),3)</f>
        <v>0.72499999999999998</v>
      </c>
      <c r="D35" s="199">
        <f>ROUND(MAX(IF(B8&gt;=200,C40,C41),MIN(D40,120%-(0.5%*VLOOKUP($B$7,F32:H41,3,FALSE)*B8))),3)</f>
        <v>0.72499999999999998</v>
      </c>
      <c r="E35" s="177"/>
      <c r="F35" s="177">
        <v>4</v>
      </c>
      <c r="G35" s="197" t="s">
        <v>30</v>
      </c>
      <c r="H35" s="177">
        <v>0.95</v>
      </c>
      <c r="I35" s="189"/>
    </row>
    <row r="36" spans="2:9" ht="12.75" customHeight="1">
      <c r="B36" s="200" t="s">
        <v>66</v>
      </c>
      <c r="C36" s="443"/>
      <c r="D36" s="443"/>
      <c r="E36" s="177"/>
      <c r="F36" s="177">
        <v>5</v>
      </c>
      <c r="G36" s="197" t="s">
        <v>31</v>
      </c>
      <c r="H36" s="177">
        <v>0.95</v>
      </c>
      <c r="I36" s="189"/>
    </row>
    <row r="37" spans="2:9">
      <c r="B37" s="173"/>
      <c r="C37" s="443"/>
      <c r="D37" s="443"/>
      <c r="E37" s="177"/>
      <c r="F37" s="177">
        <v>6</v>
      </c>
      <c r="G37" s="197" t="s">
        <v>36</v>
      </c>
      <c r="H37" s="177">
        <v>0.95</v>
      </c>
      <c r="I37" s="189"/>
    </row>
    <row r="38" spans="2:9">
      <c r="B38" s="173"/>
      <c r="C38" s="443"/>
      <c r="D38" s="443"/>
      <c r="E38" s="177"/>
      <c r="F38" s="177">
        <v>7</v>
      </c>
      <c r="G38" s="197" t="s">
        <v>9</v>
      </c>
      <c r="H38" s="177">
        <v>0.95</v>
      </c>
      <c r="I38" s="189"/>
    </row>
    <row r="39" spans="2:9">
      <c r="B39" s="173"/>
      <c r="C39" s="201" t="s">
        <v>64</v>
      </c>
      <c r="D39" s="202" t="s">
        <v>65</v>
      </c>
      <c r="E39" s="177"/>
      <c r="F39" s="177">
        <v>8</v>
      </c>
      <c r="G39" s="197" t="s">
        <v>10</v>
      </c>
      <c r="H39" s="177">
        <v>0.95</v>
      </c>
      <c r="I39" s="189"/>
    </row>
    <row r="40" spans="2:9">
      <c r="B40" s="203" t="s">
        <v>47</v>
      </c>
      <c r="C40" s="204">
        <v>0.4</v>
      </c>
      <c r="D40" s="205">
        <v>1</v>
      </c>
      <c r="E40" s="177"/>
      <c r="F40" s="177">
        <v>9</v>
      </c>
      <c r="G40" s="197" t="s">
        <v>15</v>
      </c>
      <c r="H40" s="206">
        <v>0.9</v>
      </c>
      <c r="I40" s="189"/>
    </row>
    <row r="41" spans="2:9">
      <c r="B41" s="207" t="s">
        <v>48</v>
      </c>
      <c r="C41" s="208">
        <v>0.5</v>
      </c>
      <c r="D41" s="193"/>
      <c r="E41" s="193"/>
      <c r="F41" s="193">
        <v>10</v>
      </c>
      <c r="G41" s="209" t="s">
        <v>16</v>
      </c>
      <c r="H41" s="193">
        <v>0.95</v>
      </c>
      <c r="I41" s="194"/>
    </row>
    <row r="46" spans="2:9">
      <c r="B46" s="157" t="s">
        <v>62</v>
      </c>
    </row>
    <row r="47" spans="2:9">
      <c r="B47" s="169" t="s">
        <v>37</v>
      </c>
      <c r="C47" s="170"/>
      <c r="D47" s="170"/>
      <c r="E47" s="170"/>
      <c r="F47" s="170">
        <v>1</v>
      </c>
      <c r="G47" s="171" t="s">
        <v>5</v>
      </c>
      <c r="H47" s="170">
        <v>1</v>
      </c>
      <c r="I47" s="196"/>
    </row>
    <row r="48" spans="2:9">
      <c r="B48" s="173" t="s">
        <v>38</v>
      </c>
      <c r="C48" s="177"/>
      <c r="D48" s="177"/>
      <c r="E48" s="177"/>
      <c r="F48" s="177">
        <v>2</v>
      </c>
      <c r="G48" s="197" t="s">
        <v>17</v>
      </c>
      <c r="H48" s="177">
        <v>0.95</v>
      </c>
      <c r="I48" s="189"/>
    </row>
    <row r="49" spans="2:9">
      <c r="B49" s="173">
        <f>cootfr</f>
        <v>100</v>
      </c>
      <c r="C49" s="176" t="s">
        <v>24</v>
      </c>
      <c r="D49" s="176" t="s">
        <v>23</v>
      </c>
      <c r="E49" s="177"/>
      <c r="F49" s="177">
        <v>3</v>
      </c>
      <c r="G49" s="197" t="s">
        <v>35</v>
      </c>
      <c r="H49" s="177">
        <v>0.95</v>
      </c>
      <c r="I49" s="189"/>
    </row>
    <row r="50" spans="2:9">
      <c r="B50" s="173"/>
      <c r="C50" s="199">
        <f>ROUND(MAX(IF(B49&gt;=200,C55,C56),MIN(D55,120%-(0.5%*VLOOKUP($B$7,F47:H56,3,FALSE)*B49))),3)</f>
        <v>0.72499999999999998</v>
      </c>
      <c r="D50" s="199">
        <f>ROUND(MAX(IF(B49&gt;=200,C55,C56),MIN(D55,120%-(0.5%*VLOOKUP($B$7,F47:H56,3,FALSE)*B49))),3)</f>
        <v>0.72499999999999998</v>
      </c>
      <c r="E50" s="177"/>
      <c r="F50" s="177">
        <v>4</v>
      </c>
      <c r="G50" s="197" t="s">
        <v>30</v>
      </c>
      <c r="H50" s="177">
        <v>0.95</v>
      </c>
      <c r="I50" s="189"/>
    </row>
    <row r="51" spans="2:9">
      <c r="B51" s="210" t="s">
        <v>69</v>
      </c>
      <c r="C51" s="211"/>
      <c r="D51" s="212">
        <f>IF(OR(B7=3,B7=6),MIN(D50,50%),D50)</f>
        <v>0.72499999999999998</v>
      </c>
      <c r="E51" s="177" t="s">
        <v>70</v>
      </c>
      <c r="F51" s="177">
        <v>5</v>
      </c>
      <c r="G51" s="197" t="s">
        <v>31</v>
      </c>
      <c r="H51" s="177">
        <v>0.95</v>
      </c>
      <c r="I51" s="189"/>
    </row>
    <row r="52" spans="2:9">
      <c r="B52" s="173"/>
      <c r="C52" s="213"/>
      <c r="D52" s="213"/>
      <c r="E52" s="177"/>
      <c r="F52" s="177">
        <v>6</v>
      </c>
      <c r="G52" s="197" t="s">
        <v>36</v>
      </c>
      <c r="H52" s="177">
        <v>0.95</v>
      </c>
      <c r="I52" s="189"/>
    </row>
    <row r="53" spans="2:9">
      <c r="B53" s="173"/>
      <c r="C53" s="213"/>
      <c r="D53" s="213"/>
      <c r="E53" s="177"/>
      <c r="F53" s="177">
        <v>7</v>
      </c>
      <c r="G53" s="197" t="s">
        <v>9</v>
      </c>
      <c r="H53" s="177">
        <v>0.95</v>
      </c>
      <c r="I53" s="189"/>
    </row>
    <row r="54" spans="2:9">
      <c r="B54" s="173"/>
      <c r="C54" s="201" t="s">
        <v>64</v>
      </c>
      <c r="D54" s="202" t="s">
        <v>65</v>
      </c>
      <c r="E54" s="177"/>
      <c r="F54" s="177">
        <v>8</v>
      </c>
      <c r="G54" s="197" t="s">
        <v>10</v>
      </c>
      <c r="H54" s="177">
        <v>0.95</v>
      </c>
      <c r="I54" s="189"/>
    </row>
    <row r="55" spans="2:9">
      <c r="B55" s="203" t="s">
        <v>47</v>
      </c>
      <c r="C55" s="204">
        <v>0.4</v>
      </c>
      <c r="D55" s="205">
        <v>1</v>
      </c>
      <c r="E55" s="177"/>
      <c r="F55" s="177">
        <v>9</v>
      </c>
      <c r="G55" s="197" t="s">
        <v>15</v>
      </c>
      <c r="H55" s="206">
        <v>0.9</v>
      </c>
      <c r="I55" s="189"/>
    </row>
    <row r="56" spans="2:9">
      <c r="B56" s="207" t="s">
        <v>48</v>
      </c>
      <c r="C56" s="208">
        <v>0.5</v>
      </c>
      <c r="D56" s="193"/>
      <c r="E56" s="193"/>
      <c r="F56" s="193">
        <v>10</v>
      </c>
      <c r="G56" s="209" t="s">
        <v>16</v>
      </c>
      <c r="H56" s="193">
        <v>0.95</v>
      </c>
      <c r="I56" s="194"/>
    </row>
    <row r="59" spans="2:9">
      <c r="B59" s="157" t="s">
        <v>45</v>
      </c>
    </row>
    <row r="60" spans="2:9">
      <c r="B60" s="214" t="s">
        <v>39</v>
      </c>
      <c r="C60" s="215"/>
      <c r="D60" s="215"/>
      <c r="E60" s="215"/>
      <c r="F60" s="215">
        <v>1</v>
      </c>
      <c r="G60" s="216" t="s">
        <v>5</v>
      </c>
      <c r="H60" s="215">
        <v>1</v>
      </c>
      <c r="I60" s="217"/>
    </row>
    <row r="61" spans="2:9">
      <c r="B61" s="218" t="s">
        <v>38</v>
      </c>
      <c r="C61" s="219"/>
      <c r="D61" s="219"/>
      <c r="E61" s="219"/>
      <c r="F61" s="219">
        <v>2</v>
      </c>
      <c r="G61" s="220" t="s">
        <v>17</v>
      </c>
      <c r="H61" s="219">
        <v>0.95</v>
      </c>
      <c r="I61" s="221"/>
    </row>
    <row r="62" spans="2:9">
      <c r="B62" s="218">
        <f>cootfr</f>
        <v>100</v>
      </c>
      <c r="C62" s="222" t="s">
        <v>24</v>
      </c>
      <c r="D62" s="222" t="s">
        <v>23</v>
      </c>
      <c r="E62" s="219"/>
      <c r="F62" s="219">
        <v>3</v>
      </c>
      <c r="G62" s="220" t="s">
        <v>35</v>
      </c>
      <c r="H62" s="219">
        <v>0.95</v>
      </c>
      <c r="I62" s="221"/>
    </row>
    <row r="63" spans="2:9">
      <c r="B63" s="218" t="s">
        <v>14</v>
      </c>
      <c r="C63" s="199">
        <f>ROUND(MAX(IF(B62&gt;=200,C68,C69),MIN(D68,120%-(0.5%*VLOOKUP($B$7,F60:H69,3,FALSE)*B62))),3)</f>
        <v>0.72499999999999998</v>
      </c>
      <c r="D63" s="199">
        <f>ROUND(MAX(IF(B62&gt;=200,C68,C69),MIN(D68,120%-(0.5%*VLOOKUP($B$7,F60:H69,3,FALSE)*B62))),3)</f>
        <v>0.72499999999999998</v>
      </c>
      <c r="E63" s="219"/>
      <c r="F63" s="219">
        <v>4</v>
      </c>
      <c r="G63" s="220" t="s">
        <v>30</v>
      </c>
      <c r="H63" s="219">
        <v>0.95</v>
      </c>
      <c r="I63" s="221"/>
    </row>
    <row r="64" spans="2:9">
      <c r="B64" s="100" t="s">
        <v>69</v>
      </c>
      <c r="C64" s="101"/>
      <c r="D64" s="102">
        <f>IF(OR($B$7=3,$B$7=6),MIN(D63,50%),D63)</f>
        <v>0.72499999999999998</v>
      </c>
      <c r="E64" s="27" t="s">
        <v>70</v>
      </c>
      <c r="F64" s="219">
        <v>5</v>
      </c>
      <c r="G64" s="220" t="s">
        <v>31</v>
      </c>
      <c r="H64" s="219">
        <v>0.95</v>
      </c>
      <c r="I64" s="221"/>
    </row>
    <row r="65" spans="2:9">
      <c r="B65" s="218"/>
      <c r="C65" s="219"/>
      <c r="D65" s="219"/>
      <c r="E65" s="219"/>
      <c r="F65" s="219">
        <v>6</v>
      </c>
      <c r="G65" s="220" t="s">
        <v>36</v>
      </c>
      <c r="H65" s="219">
        <v>0.95</v>
      </c>
      <c r="I65" s="221"/>
    </row>
    <row r="66" spans="2:9">
      <c r="B66" s="218"/>
      <c r="C66" s="219"/>
      <c r="D66" s="219"/>
      <c r="E66" s="219"/>
      <c r="F66" s="219">
        <v>7</v>
      </c>
      <c r="G66" s="220" t="s">
        <v>9</v>
      </c>
      <c r="H66" s="219">
        <v>0.95</v>
      </c>
      <c r="I66" s="221"/>
    </row>
    <row r="67" spans="2:9">
      <c r="B67" s="218"/>
      <c r="C67" s="223" t="s">
        <v>64</v>
      </c>
      <c r="D67" s="224" t="s">
        <v>65</v>
      </c>
      <c r="E67" s="219"/>
      <c r="F67" s="219">
        <v>8</v>
      </c>
      <c r="G67" s="220" t="s">
        <v>10</v>
      </c>
      <c r="H67" s="219">
        <v>0.95</v>
      </c>
      <c r="I67" s="221"/>
    </row>
    <row r="68" spans="2:9">
      <c r="B68" s="225" t="s">
        <v>47</v>
      </c>
      <c r="C68" s="226">
        <v>0.4</v>
      </c>
      <c r="D68" s="227">
        <v>1</v>
      </c>
      <c r="E68" s="228"/>
      <c r="F68" s="219">
        <v>9</v>
      </c>
      <c r="G68" s="220" t="s">
        <v>15</v>
      </c>
      <c r="H68" s="229">
        <v>0.9</v>
      </c>
      <c r="I68" s="221"/>
    </row>
    <row r="69" spans="2:9">
      <c r="B69" s="230" t="s">
        <v>48</v>
      </c>
      <c r="C69" s="231">
        <v>0.5</v>
      </c>
      <c r="D69" s="232"/>
      <c r="E69" s="232"/>
      <c r="F69" s="233">
        <v>10</v>
      </c>
      <c r="G69" s="234" t="s">
        <v>16</v>
      </c>
      <c r="H69" s="233">
        <v>0.95</v>
      </c>
      <c r="I69" s="235"/>
    </row>
    <row r="70" spans="2:9">
      <c r="B70" s="214" t="s">
        <v>40</v>
      </c>
      <c r="C70" s="215"/>
      <c r="D70" s="215"/>
      <c r="E70" s="215"/>
      <c r="F70" s="215">
        <v>1</v>
      </c>
      <c r="G70" s="216" t="s">
        <v>5</v>
      </c>
      <c r="H70" s="215">
        <v>1</v>
      </c>
      <c r="I70" s="217"/>
    </row>
    <row r="71" spans="2:9">
      <c r="B71" s="218" t="s">
        <v>38</v>
      </c>
      <c r="C71" s="219"/>
      <c r="D71" s="219"/>
      <c r="E71" s="219"/>
      <c r="F71" s="219">
        <v>2</v>
      </c>
      <c r="G71" s="220" t="s">
        <v>17</v>
      </c>
      <c r="H71" s="219">
        <v>0.95</v>
      </c>
      <c r="I71" s="221"/>
    </row>
    <row r="72" spans="2:9">
      <c r="B72" s="218">
        <f>cootfr</f>
        <v>100</v>
      </c>
      <c r="C72" s="222" t="s">
        <v>24</v>
      </c>
      <c r="D72" s="222" t="s">
        <v>23</v>
      </c>
      <c r="E72" s="219"/>
      <c r="F72" s="219">
        <v>3</v>
      </c>
      <c r="G72" s="220" t="s">
        <v>35</v>
      </c>
      <c r="H72" s="219">
        <v>0.95</v>
      </c>
      <c r="I72" s="221"/>
    </row>
    <row r="73" spans="2:9">
      <c r="B73" s="218" t="s">
        <v>14</v>
      </c>
      <c r="C73" s="199">
        <f>ROUND(MAX(IF(B72&gt;=200,C78,C79),MIN(IF(cootfr=0,D79,D78),120%-(0.5%*VLOOKUP($B$7,F70:H79,3,FALSE)*B72))),3)</f>
        <v>0.72499999999999998</v>
      </c>
      <c r="D73" s="199">
        <f>ROUND(MAX(IF(B72&gt;=200,C78,C79),MIN(IF(cootfr=0,D79,D78),120%-(0.5%*VLOOKUP($B$7,F70:H79,3,FALSE)*B72))),3)</f>
        <v>0.72499999999999998</v>
      </c>
      <c r="E73" s="219"/>
      <c r="F73" s="219">
        <v>4</v>
      </c>
      <c r="G73" s="220" t="s">
        <v>30</v>
      </c>
      <c r="H73" s="219">
        <v>0.95</v>
      </c>
      <c r="I73" s="221"/>
    </row>
    <row r="74" spans="2:9">
      <c r="B74" s="100" t="s">
        <v>69</v>
      </c>
      <c r="C74" s="101"/>
      <c r="D74" s="102">
        <f>IF(OR($B$7=3,$B$7=6),MIN(D73,50%),D73)</f>
        <v>0.72499999999999998</v>
      </c>
      <c r="E74" s="27" t="s">
        <v>70</v>
      </c>
      <c r="F74" s="219">
        <v>5</v>
      </c>
      <c r="G74" s="220" t="s">
        <v>31</v>
      </c>
      <c r="H74" s="219">
        <v>0.95</v>
      </c>
      <c r="I74" s="221"/>
    </row>
    <row r="75" spans="2:9">
      <c r="B75" s="218"/>
      <c r="C75" s="219"/>
      <c r="D75" s="219"/>
      <c r="E75" s="219"/>
      <c r="F75" s="219">
        <v>6</v>
      </c>
      <c r="G75" s="220" t="s">
        <v>36</v>
      </c>
      <c r="H75" s="219">
        <v>0.95</v>
      </c>
      <c r="I75" s="221"/>
    </row>
    <row r="76" spans="2:9">
      <c r="B76" s="218"/>
      <c r="C76" s="219"/>
      <c r="D76" s="219"/>
      <c r="E76" s="219"/>
      <c r="F76" s="219">
        <v>7</v>
      </c>
      <c r="G76" s="220" t="s">
        <v>9</v>
      </c>
      <c r="H76" s="219">
        <v>0.95</v>
      </c>
      <c r="I76" s="221"/>
    </row>
    <row r="77" spans="2:9">
      <c r="B77" s="218"/>
      <c r="C77" s="223" t="s">
        <v>64</v>
      </c>
      <c r="D77" s="224" t="s">
        <v>65</v>
      </c>
      <c r="E77" s="219"/>
      <c r="F77" s="219">
        <v>8</v>
      </c>
      <c r="G77" s="220" t="s">
        <v>10</v>
      </c>
      <c r="H77" s="219">
        <v>0.95</v>
      </c>
      <c r="I77" s="221"/>
    </row>
    <row r="78" spans="2:9">
      <c r="B78" s="225" t="s">
        <v>47</v>
      </c>
      <c r="C78" s="226">
        <v>0</v>
      </c>
      <c r="D78" s="227">
        <v>0.75</v>
      </c>
      <c r="E78" s="228" t="s">
        <v>48</v>
      </c>
      <c r="F78" s="219">
        <v>9</v>
      </c>
      <c r="G78" s="220" t="s">
        <v>15</v>
      </c>
      <c r="H78" s="229">
        <v>0.9</v>
      </c>
      <c r="I78" s="221"/>
    </row>
    <row r="79" spans="2:9">
      <c r="B79" s="230" t="s">
        <v>48</v>
      </c>
      <c r="C79" s="231">
        <v>0</v>
      </c>
      <c r="D79" s="236">
        <v>1</v>
      </c>
      <c r="E79" s="232" t="s">
        <v>51</v>
      </c>
      <c r="F79" s="233">
        <v>10</v>
      </c>
      <c r="G79" s="234" t="s">
        <v>16</v>
      </c>
      <c r="H79" s="233">
        <v>0.95</v>
      </c>
      <c r="I79" s="235"/>
    </row>
    <row r="80" spans="2:9">
      <c r="B80" s="214" t="s">
        <v>41</v>
      </c>
      <c r="C80" s="215"/>
      <c r="D80" s="215"/>
      <c r="E80" s="215"/>
      <c r="F80" s="215">
        <v>1</v>
      </c>
      <c r="G80" s="216" t="s">
        <v>5</v>
      </c>
      <c r="H80" s="215">
        <v>1</v>
      </c>
      <c r="I80" s="217"/>
    </row>
    <row r="81" spans="2:9">
      <c r="B81" s="218" t="s">
        <v>38</v>
      </c>
      <c r="C81" s="219"/>
      <c r="D81" s="219"/>
      <c r="E81" s="219"/>
      <c r="F81" s="219">
        <v>2</v>
      </c>
      <c r="G81" s="220" t="s">
        <v>17</v>
      </c>
      <c r="H81" s="219">
        <v>0.95</v>
      </c>
      <c r="I81" s="221"/>
    </row>
    <row r="82" spans="2:9">
      <c r="B82" s="218">
        <f>cootfr</f>
        <v>100</v>
      </c>
      <c r="C82" s="222" t="s">
        <v>24</v>
      </c>
      <c r="D82" s="222" t="s">
        <v>23</v>
      </c>
      <c r="E82" s="219"/>
      <c r="F82" s="219">
        <v>3</v>
      </c>
      <c r="G82" s="220" t="s">
        <v>35</v>
      </c>
      <c r="H82" s="219">
        <v>0.95</v>
      </c>
      <c r="I82" s="221"/>
    </row>
    <row r="83" spans="2:9">
      <c r="B83" s="218" t="s">
        <v>14</v>
      </c>
      <c r="C83" s="199">
        <f>ROUND(MAX(IF(B82&gt;=200,C88,C89),MIN(IF(cootfr=0,D89,D88),120%-(0.5%*VLOOKUP($B$7,F80:H89,3,FALSE)*B82))),3)</f>
        <v>0.5</v>
      </c>
      <c r="D83" s="199">
        <f>ROUND(MAX(IF(B82&gt;=200,C88,C89),MIN(IF(cootfr=0,D89,D88),120%-(0.5%*VLOOKUP($B$7,F80:H89,3,FALSE)*B82))),3)</f>
        <v>0.5</v>
      </c>
      <c r="E83" s="219"/>
      <c r="F83" s="219">
        <v>4</v>
      </c>
      <c r="G83" s="220" t="s">
        <v>30</v>
      </c>
      <c r="H83" s="219">
        <v>0.95</v>
      </c>
      <c r="I83" s="221"/>
    </row>
    <row r="84" spans="2:9">
      <c r="B84" s="100" t="s">
        <v>69</v>
      </c>
      <c r="C84" s="101"/>
      <c r="D84" s="102">
        <f>IF(OR($B$7=3,$B$7=6),MIN(D83,50%),D83)</f>
        <v>0.5</v>
      </c>
      <c r="E84" s="27" t="s">
        <v>70</v>
      </c>
      <c r="F84" s="219">
        <v>5</v>
      </c>
      <c r="G84" s="220" t="s">
        <v>31</v>
      </c>
      <c r="H84" s="219">
        <v>0.95</v>
      </c>
      <c r="I84" s="221"/>
    </row>
    <row r="85" spans="2:9">
      <c r="B85" s="218"/>
      <c r="C85" s="219"/>
      <c r="D85" s="219"/>
      <c r="E85" s="219"/>
      <c r="F85" s="219">
        <v>6</v>
      </c>
      <c r="G85" s="220" t="s">
        <v>36</v>
      </c>
      <c r="H85" s="219">
        <v>0.95</v>
      </c>
      <c r="I85" s="221"/>
    </row>
    <row r="86" spans="2:9">
      <c r="B86" s="218"/>
      <c r="C86" s="219"/>
      <c r="D86" s="219"/>
      <c r="E86" s="219"/>
      <c r="F86" s="219">
        <v>7</v>
      </c>
      <c r="G86" s="220" t="s">
        <v>9</v>
      </c>
      <c r="H86" s="219">
        <v>0.95</v>
      </c>
      <c r="I86" s="221"/>
    </row>
    <row r="87" spans="2:9">
      <c r="B87" s="218"/>
      <c r="C87" s="223" t="s">
        <v>64</v>
      </c>
      <c r="D87" s="224" t="s">
        <v>65</v>
      </c>
      <c r="E87" s="219"/>
      <c r="F87" s="219">
        <v>8</v>
      </c>
      <c r="G87" s="220" t="s">
        <v>10</v>
      </c>
      <c r="H87" s="219">
        <v>0.95</v>
      </c>
      <c r="I87" s="221"/>
    </row>
    <row r="88" spans="2:9">
      <c r="B88" s="225" t="s">
        <v>47</v>
      </c>
      <c r="C88" s="226">
        <v>0</v>
      </c>
      <c r="D88" s="227">
        <v>0.5</v>
      </c>
      <c r="E88" s="228" t="s">
        <v>48</v>
      </c>
      <c r="F88" s="219">
        <v>9</v>
      </c>
      <c r="G88" s="220" t="s">
        <v>15</v>
      </c>
      <c r="H88" s="229">
        <v>0.9</v>
      </c>
      <c r="I88" s="221"/>
    </row>
    <row r="89" spans="2:9">
      <c r="B89" s="230" t="s">
        <v>48</v>
      </c>
      <c r="C89" s="231">
        <v>0</v>
      </c>
      <c r="D89" s="236">
        <v>1</v>
      </c>
      <c r="E89" s="232" t="s">
        <v>51</v>
      </c>
      <c r="F89" s="233">
        <v>10</v>
      </c>
      <c r="G89" s="234" t="s">
        <v>16</v>
      </c>
      <c r="H89" s="233">
        <v>0.95</v>
      </c>
      <c r="I89" s="235"/>
    </row>
    <row r="90" spans="2:9">
      <c r="B90" s="214" t="s">
        <v>42</v>
      </c>
      <c r="C90" s="215"/>
      <c r="D90" s="215"/>
      <c r="E90" s="215"/>
      <c r="F90" s="215">
        <v>1</v>
      </c>
      <c r="G90" s="216" t="s">
        <v>5</v>
      </c>
      <c r="H90" s="215">
        <v>1</v>
      </c>
      <c r="I90" s="217"/>
    </row>
    <row r="91" spans="2:9">
      <c r="B91" s="218" t="s">
        <v>38</v>
      </c>
      <c r="C91" s="219"/>
      <c r="D91" s="219"/>
      <c r="E91" s="219"/>
      <c r="F91" s="219">
        <v>2</v>
      </c>
      <c r="G91" s="220" t="s">
        <v>17</v>
      </c>
      <c r="H91" s="219">
        <v>0.95</v>
      </c>
      <c r="I91" s="221"/>
    </row>
    <row r="92" spans="2:9">
      <c r="B92" s="218">
        <f>cootfr</f>
        <v>100</v>
      </c>
      <c r="C92" s="222" t="s">
        <v>24</v>
      </c>
      <c r="D92" s="222" t="s">
        <v>23</v>
      </c>
      <c r="E92" s="219"/>
      <c r="F92" s="219">
        <v>3</v>
      </c>
      <c r="G92" s="220" t="s">
        <v>35</v>
      </c>
      <c r="H92" s="219">
        <v>0.95</v>
      </c>
      <c r="I92" s="221"/>
    </row>
    <row r="93" spans="2:9">
      <c r="B93" s="218" t="s">
        <v>14</v>
      </c>
      <c r="C93" s="199">
        <f>ROUND(MAX(IF(B92&gt;=200,C98,C99),MIN(IF(cootfr=0,D99,D98),120%-(0.5%*VLOOKUP($B$7,F90:H99,3,FALSE)*B92))),3)</f>
        <v>0.25</v>
      </c>
      <c r="D93" s="199">
        <f>ROUND(MAX(IF(B92&gt;=200,C98,C99),MIN(IF(cootfr=0,D99,D98),120%-(0.5%*VLOOKUP($B$7,F90:H99,3,FALSE)*B92))),3)</f>
        <v>0.25</v>
      </c>
      <c r="E93" s="219"/>
      <c r="F93" s="219">
        <v>4</v>
      </c>
      <c r="G93" s="220" t="s">
        <v>30</v>
      </c>
      <c r="H93" s="219">
        <v>0.95</v>
      </c>
      <c r="I93" s="221"/>
    </row>
    <row r="94" spans="2:9">
      <c r="B94" s="100" t="s">
        <v>69</v>
      </c>
      <c r="C94" s="101"/>
      <c r="D94" s="102">
        <f>IF(OR($B$7=3,$B$7=6),MIN(D93,25%),D93)</f>
        <v>0.25</v>
      </c>
      <c r="E94" s="27" t="s">
        <v>183</v>
      </c>
      <c r="F94" s="219">
        <v>5</v>
      </c>
      <c r="G94" s="220" t="s">
        <v>31</v>
      </c>
      <c r="H94" s="219">
        <v>0.95</v>
      </c>
      <c r="I94" s="221"/>
    </row>
    <row r="95" spans="2:9">
      <c r="B95" s="218"/>
      <c r="C95" s="219"/>
      <c r="D95" s="219"/>
      <c r="E95" s="219"/>
      <c r="F95" s="219">
        <v>6</v>
      </c>
      <c r="G95" s="220" t="s">
        <v>36</v>
      </c>
      <c r="H95" s="219">
        <v>0.95</v>
      </c>
      <c r="I95" s="221"/>
    </row>
    <row r="96" spans="2:9">
      <c r="B96" s="218"/>
      <c r="C96" s="219"/>
      <c r="D96" s="219"/>
      <c r="E96" s="219"/>
      <c r="F96" s="219">
        <v>7</v>
      </c>
      <c r="G96" s="220" t="s">
        <v>9</v>
      </c>
      <c r="H96" s="219">
        <v>0.95</v>
      </c>
      <c r="I96" s="221"/>
    </row>
    <row r="97" spans="2:9">
      <c r="B97" s="218"/>
      <c r="C97" s="223" t="s">
        <v>64</v>
      </c>
      <c r="D97" s="224" t="s">
        <v>65</v>
      </c>
      <c r="E97" s="219"/>
      <c r="F97" s="219">
        <v>8</v>
      </c>
      <c r="G97" s="220" t="s">
        <v>10</v>
      </c>
      <c r="H97" s="219">
        <v>0.95</v>
      </c>
      <c r="I97" s="221"/>
    </row>
    <row r="98" spans="2:9">
      <c r="B98" s="225" t="s">
        <v>47</v>
      </c>
      <c r="C98" s="226">
        <v>0</v>
      </c>
      <c r="D98" s="227">
        <v>0.25</v>
      </c>
      <c r="E98" s="228" t="s">
        <v>48</v>
      </c>
      <c r="F98" s="219">
        <v>9</v>
      </c>
      <c r="G98" s="220" t="s">
        <v>15</v>
      </c>
      <c r="H98" s="229">
        <v>0.9</v>
      </c>
      <c r="I98" s="221"/>
    </row>
    <row r="99" spans="2:9">
      <c r="B99" s="230" t="s">
        <v>48</v>
      </c>
      <c r="C99" s="231">
        <v>0</v>
      </c>
      <c r="D99" s="236">
        <v>1</v>
      </c>
      <c r="E99" s="232" t="s">
        <v>51</v>
      </c>
      <c r="F99" s="233">
        <v>10</v>
      </c>
      <c r="G99" s="234" t="s">
        <v>16</v>
      </c>
      <c r="H99" s="233">
        <v>0.95</v>
      </c>
      <c r="I99" s="235"/>
    </row>
    <row r="100" spans="2:9">
      <c r="B100" s="214" t="s">
        <v>43</v>
      </c>
      <c r="C100" s="215"/>
      <c r="D100" s="215"/>
      <c r="E100" s="215"/>
      <c r="F100" s="215">
        <v>1</v>
      </c>
      <c r="G100" s="216" t="s">
        <v>5</v>
      </c>
      <c r="H100" s="215">
        <v>1</v>
      </c>
      <c r="I100" s="217"/>
    </row>
    <row r="101" spans="2:9">
      <c r="B101" s="218" t="s">
        <v>38</v>
      </c>
      <c r="C101" s="219"/>
      <c r="D101" s="219"/>
      <c r="E101" s="219"/>
      <c r="F101" s="219">
        <v>2</v>
      </c>
      <c r="G101" s="220" t="s">
        <v>17</v>
      </c>
      <c r="H101" s="219">
        <v>0.95</v>
      </c>
      <c r="I101" s="221"/>
    </row>
    <row r="102" spans="2:9">
      <c r="B102" s="218">
        <f>cootfr</f>
        <v>100</v>
      </c>
      <c r="C102" s="222" t="s">
        <v>24</v>
      </c>
      <c r="D102" s="222" t="s">
        <v>23</v>
      </c>
      <c r="E102" s="219"/>
      <c r="F102" s="219">
        <v>3</v>
      </c>
      <c r="G102" s="220" t="s">
        <v>35</v>
      </c>
      <c r="H102" s="219">
        <v>0.95</v>
      </c>
      <c r="I102" s="221"/>
    </row>
    <row r="103" spans="2:9">
      <c r="B103" s="218" t="s">
        <v>14</v>
      </c>
      <c r="C103" s="199">
        <f>ROUND(MAX(IF(B102&gt;=200,C108,C109),MIN(IF(cootfr=0,D109,D108),120%-(0.5%*VLOOKUP($B$7,F100:H109,3,FALSE)*B102))),3)</f>
        <v>0</v>
      </c>
      <c r="D103" s="199">
        <f>ROUND(MAX(IF(B102&gt;=200,C108,C109),MIN(IF(cootfr=0,D109,D108),120%-(0.5%*VLOOKUP($B$7,F100:H109,3,FALSE)*B102))),3)</f>
        <v>0</v>
      </c>
      <c r="E103" s="219"/>
      <c r="F103" s="219">
        <v>4</v>
      </c>
      <c r="G103" s="220" t="s">
        <v>30</v>
      </c>
      <c r="H103" s="219">
        <v>0.95</v>
      </c>
      <c r="I103" s="221"/>
    </row>
    <row r="104" spans="2:9">
      <c r="B104" s="100" t="s">
        <v>69</v>
      </c>
      <c r="C104" s="101"/>
      <c r="D104" s="102">
        <v>0</v>
      </c>
      <c r="E104" s="27"/>
      <c r="F104" s="219">
        <v>5</v>
      </c>
      <c r="G104" s="220" t="s">
        <v>31</v>
      </c>
      <c r="H104" s="219">
        <v>0.95</v>
      </c>
      <c r="I104" s="221"/>
    </row>
    <row r="105" spans="2:9">
      <c r="B105" s="218"/>
      <c r="C105" s="219"/>
      <c r="D105" s="219"/>
      <c r="E105" s="219"/>
      <c r="F105" s="219">
        <v>6</v>
      </c>
      <c r="G105" s="220" t="s">
        <v>36</v>
      </c>
      <c r="H105" s="219">
        <v>0.95</v>
      </c>
      <c r="I105" s="221"/>
    </row>
    <row r="106" spans="2:9">
      <c r="B106" s="218"/>
      <c r="C106" s="219"/>
      <c r="D106" s="219"/>
      <c r="E106" s="219"/>
      <c r="F106" s="219">
        <v>7</v>
      </c>
      <c r="G106" s="220" t="s">
        <v>9</v>
      </c>
      <c r="H106" s="219">
        <v>0.95</v>
      </c>
      <c r="I106" s="221"/>
    </row>
    <row r="107" spans="2:9">
      <c r="B107" s="218"/>
      <c r="C107" s="223" t="s">
        <v>64</v>
      </c>
      <c r="D107" s="224" t="s">
        <v>65</v>
      </c>
      <c r="E107" s="219"/>
      <c r="F107" s="219">
        <v>8</v>
      </c>
      <c r="G107" s="220" t="s">
        <v>10</v>
      </c>
      <c r="H107" s="219">
        <v>0.95</v>
      </c>
      <c r="I107" s="221"/>
    </row>
    <row r="108" spans="2:9">
      <c r="B108" s="225" t="s">
        <v>47</v>
      </c>
      <c r="C108" s="226">
        <v>0</v>
      </c>
      <c r="D108" s="227">
        <v>0</v>
      </c>
      <c r="E108" s="228" t="s">
        <v>48</v>
      </c>
      <c r="F108" s="219">
        <v>9</v>
      </c>
      <c r="G108" s="220" t="s">
        <v>15</v>
      </c>
      <c r="H108" s="229">
        <v>0.9</v>
      </c>
      <c r="I108" s="221"/>
    </row>
    <row r="109" spans="2:9">
      <c r="B109" s="230" t="s">
        <v>48</v>
      </c>
      <c r="C109" s="231">
        <v>0</v>
      </c>
      <c r="D109" s="236">
        <v>1</v>
      </c>
      <c r="E109" s="232" t="s">
        <v>51</v>
      </c>
      <c r="F109" s="233">
        <v>10</v>
      </c>
      <c r="G109" s="234" t="s">
        <v>16</v>
      </c>
      <c r="H109" s="233">
        <v>0.95</v>
      </c>
      <c r="I109" s="235"/>
    </row>
    <row r="112" spans="2:9">
      <c r="B112" s="157" t="s">
        <v>49</v>
      </c>
    </row>
    <row r="113" spans="2:9">
      <c r="B113" s="237" t="s">
        <v>50</v>
      </c>
      <c r="C113" s="238"/>
      <c r="D113" s="238"/>
      <c r="E113" s="238"/>
      <c r="F113" s="238"/>
      <c r="G113" s="238" t="s">
        <v>50</v>
      </c>
      <c r="H113" s="238"/>
      <c r="I113" s="239"/>
    </row>
    <row r="114" spans="2:9">
      <c r="B114" s="240">
        <v>2026</v>
      </c>
      <c r="C114" s="241">
        <f t="shared" ref="C114:C119" si="3">IF(cootfr=0,H114,0)</f>
        <v>0</v>
      </c>
      <c r="D114" s="242" t="s">
        <v>52</v>
      </c>
      <c r="E114" s="242"/>
      <c r="F114" s="242"/>
      <c r="G114" s="242">
        <v>2026</v>
      </c>
      <c r="H114" s="243">
        <v>1</v>
      </c>
      <c r="I114" s="244"/>
    </row>
    <row r="115" spans="2:9">
      <c r="B115" s="240">
        <v>2027</v>
      </c>
      <c r="C115" s="241">
        <f t="shared" si="3"/>
        <v>0</v>
      </c>
      <c r="D115" s="242"/>
      <c r="E115" s="242"/>
      <c r="F115" s="242"/>
      <c r="G115" s="242">
        <v>2027</v>
      </c>
      <c r="H115" s="243">
        <v>0.95</v>
      </c>
      <c r="I115" s="244"/>
    </row>
    <row r="116" spans="2:9">
      <c r="B116" s="240">
        <v>2028</v>
      </c>
      <c r="C116" s="241">
        <f t="shared" si="3"/>
        <v>0</v>
      </c>
      <c r="D116" s="242"/>
      <c r="E116" s="242"/>
      <c r="F116" s="242"/>
      <c r="G116" s="242">
        <v>2028</v>
      </c>
      <c r="H116" s="243">
        <v>0.9</v>
      </c>
      <c r="I116" s="244"/>
    </row>
    <row r="117" spans="2:9">
      <c r="B117" s="240">
        <v>2029</v>
      </c>
      <c r="C117" s="241">
        <f t="shared" si="3"/>
        <v>0</v>
      </c>
      <c r="D117" s="242"/>
      <c r="E117" s="242"/>
      <c r="F117" s="242"/>
      <c r="G117" s="242">
        <v>2029</v>
      </c>
      <c r="H117" s="245">
        <v>0.82499999999999996</v>
      </c>
      <c r="I117" s="244"/>
    </row>
    <row r="118" spans="2:9">
      <c r="B118" s="240">
        <v>2030</v>
      </c>
      <c r="C118" s="241">
        <f t="shared" si="3"/>
        <v>0</v>
      </c>
      <c r="D118" s="242"/>
      <c r="E118" s="242"/>
      <c r="F118" s="242"/>
      <c r="G118" s="242">
        <v>2030</v>
      </c>
      <c r="H118" s="243">
        <v>0.75</v>
      </c>
      <c r="I118" s="244"/>
    </row>
    <row r="119" spans="2:9">
      <c r="B119" s="246">
        <v>2031</v>
      </c>
      <c r="C119" s="247">
        <f t="shared" si="3"/>
        <v>0</v>
      </c>
      <c r="D119" s="248"/>
      <c r="E119" s="248"/>
      <c r="F119" s="248"/>
      <c r="G119" s="248">
        <v>2031</v>
      </c>
      <c r="H119" s="249">
        <v>0.67500000000000004</v>
      </c>
      <c r="I119" s="250"/>
    </row>
  </sheetData>
  <sheetProtection algorithmName="SHA-512" hashValue="z8wGnpt5bQXua6h31lM2ld8kK1mhijqbQmJtyFLcF1Rkc1WiW7q34l6amcQPd3Qci5J7huUgD2fJGoyu4n1OdQ==" saltValue="4C7kByMOdSNx6ciqFWkEAQ==" spinCount="100000" sheet="1" objects="1" scenarios="1"/>
  <mergeCells count="2">
    <mergeCell ref="H13:I13"/>
    <mergeCell ref="C36:D38"/>
  </mergeCells>
  <pageMargins left="0.7" right="0.7" top="0.75" bottom="0.75" header="0.3" footer="0.3"/>
  <pageSetup paperSize="9" orientation="portrait" r:id="rId1"/>
  <headerFooter>
    <oddHeader>&amp;C&amp;Z&amp;F</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07413-6AE4-4A06-BCC3-E4DF70A2B8AF}">
  <sheetPr codeName="Sheet12">
    <tabColor theme="9" tint="0.79998168889431442"/>
  </sheetPr>
  <dimension ref="B2:X119"/>
  <sheetViews>
    <sheetView showGridLines="0" showRowColHeaders="0" topLeftCell="A63" workbookViewId="0">
      <selection activeCell="B7" sqref="B7"/>
    </sheetView>
  </sheetViews>
  <sheetFormatPr defaultColWidth="9.140625" defaultRowHeight="12.75"/>
  <cols>
    <col min="1" max="1" width="4.7109375" style="157" customWidth="1"/>
    <col min="2" max="2" width="27.5703125" style="157" customWidth="1"/>
    <col min="3" max="3" width="10.42578125" style="157" bestFit="1" customWidth="1"/>
    <col min="4" max="4" width="26.85546875" style="157" customWidth="1"/>
    <col min="5" max="5" width="17.5703125" style="157" customWidth="1"/>
    <col min="6" max="6" width="23.5703125" style="157" bestFit="1" customWidth="1"/>
    <col min="7" max="7" width="28.7109375" style="157" customWidth="1"/>
    <col min="8" max="8" width="15.85546875" style="157" bestFit="1" customWidth="1"/>
    <col min="9" max="9" width="15.7109375" style="157" customWidth="1"/>
    <col min="10" max="10" width="19.7109375" style="157" customWidth="1"/>
    <col min="11" max="11" width="22.42578125" style="156" customWidth="1"/>
    <col min="12" max="14" width="5.7109375" style="156" bestFit="1" customWidth="1"/>
    <col min="15" max="24" width="8.28515625" style="156" bestFit="1" customWidth="1"/>
    <col min="25" max="26" width="8.28515625" style="157" bestFit="1" customWidth="1"/>
    <col min="27" max="16384" width="9.140625" style="157"/>
  </cols>
  <sheetData>
    <row r="2" spans="2:9">
      <c r="D2" s="167"/>
    </row>
    <row r="3" spans="2:9">
      <c r="B3" s="157" t="s">
        <v>29</v>
      </c>
    </row>
    <row r="4" spans="2:9">
      <c r="B4" s="157" t="s">
        <v>34</v>
      </c>
    </row>
    <row r="7" spans="2:9">
      <c r="B7" s="255">
        <v>4</v>
      </c>
      <c r="C7" s="157" t="s">
        <v>56</v>
      </c>
      <c r="E7" s="16" t="str">
        <f>VLOOKUP(B7,F15:G24,2,FALSE)</f>
        <v>Essence</v>
      </c>
    </row>
    <row r="8" spans="2:9">
      <c r="B8" s="256">
        <f>cootfr2</f>
        <v>100</v>
      </c>
      <c r="C8" s="157" t="s">
        <v>57</v>
      </c>
    </row>
    <row r="11" spans="2:9" ht="13.5" thickBot="1">
      <c r="B11" s="157" t="s">
        <v>44</v>
      </c>
    </row>
    <row r="12" spans="2:9" ht="13.5" thickBot="1">
      <c r="G12" s="257" t="s">
        <v>79</v>
      </c>
    </row>
    <row r="13" spans="2:9">
      <c r="B13" s="168" t="s">
        <v>55</v>
      </c>
      <c r="H13" s="442" t="s">
        <v>75</v>
      </c>
      <c r="I13" s="442"/>
    </row>
    <row r="14" spans="2:9" ht="13.5" thickBot="1">
      <c r="B14" s="169" t="s">
        <v>32</v>
      </c>
      <c r="C14" s="170"/>
      <c r="D14" s="170"/>
      <c r="E14" s="170"/>
      <c r="F14" s="170"/>
      <c r="G14" s="170"/>
      <c r="H14" s="171" t="s">
        <v>11</v>
      </c>
      <c r="I14" s="172" t="s">
        <v>12</v>
      </c>
    </row>
    <row r="15" spans="2:9">
      <c r="B15" s="173" t="s">
        <v>26</v>
      </c>
      <c r="C15" s="174" t="s">
        <v>7</v>
      </c>
      <c r="D15" s="175" t="s">
        <v>8</v>
      </c>
      <c r="E15" s="176"/>
      <c r="F15" s="177">
        <v>1</v>
      </c>
      <c r="G15" s="252" t="s">
        <v>5</v>
      </c>
      <c r="H15" s="54">
        <f>VLOOKUP($B$8,$B$16:$C$27,2)</f>
        <v>0.9</v>
      </c>
      <c r="I15" s="50">
        <f>VLOOKUP($B$8,$B$16:$C$27,2)</f>
        <v>0.9</v>
      </c>
    </row>
    <row r="16" spans="2:9">
      <c r="B16" s="178">
        <v>0</v>
      </c>
      <c r="C16" s="179">
        <v>1.2</v>
      </c>
      <c r="D16" s="179">
        <v>1.2</v>
      </c>
      <c r="E16" s="180"/>
      <c r="F16" s="177">
        <v>2</v>
      </c>
      <c r="G16" s="253" t="s">
        <v>17</v>
      </c>
      <c r="H16" s="54">
        <f t="shared" ref="H16:I17" si="0">VLOOKUP($B$8,$B$16:$C$27,2)</f>
        <v>0.9</v>
      </c>
      <c r="I16" s="50">
        <f t="shared" si="0"/>
        <v>0.9</v>
      </c>
    </row>
    <row r="17" spans="2:9">
      <c r="B17" s="173">
        <v>1</v>
      </c>
      <c r="C17" s="181">
        <v>1</v>
      </c>
      <c r="D17" s="182">
        <v>1</v>
      </c>
      <c r="E17" s="177"/>
      <c r="F17" s="177">
        <v>3</v>
      </c>
      <c r="G17" s="253" t="s">
        <v>35</v>
      </c>
      <c r="H17" s="54">
        <f t="shared" si="0"/>
        <v>0.9</v>
      </c>
      <c r="I17" s="50">
        <f t="shared" si="0"/>
        <v>0.9</v>
      </c>
    </row>
    <row r="18" spans="2:9">
      <c r="B18" s="173">
        <v>61</v>
      </c>
      <c r="C18" s="181">
        <v>0.9</v>
      </c>
      <c r="D18" s="182">
        <v>0.9</v>
      </c>
      <c r="E18" s="177"/>
      <c r="F18" s="177">
        <v>4</v>
      </c>
      <c r="G18" s="253" t="s">
        <v>95</v>
      </c>
      <c r="H18" s="56">
        <f>VLOOKUP($B$8,$B$16:$D$27,3)</f>
        <v>0.9</v>
      </c>
      <c r="I18" s="57">
        <f>VLOOKUP($B$8,$B$16:$D$27,3)</f>
        <v>0.9</v>
      </c>
    </row>
    <row r="19" spans="2:9">
      <c r="B19" s="173">
        <v>106</v>
      </c>
      <c r="C19" s="181">
        <v>0.8</v>
      </c>
      <c r="D19" s="182">
        <v>0.8</v>
      </c>
      <c r="E19" s="177"/>
      <c r="F19" s="177">
        <v>5</v>
      </c>
      <c r="G19" s="253" t="s">
        <v>96</v>
      </c>
      <c r="H19" s="56">
        <f t="shared" ref="H19:I20" si="1">VLOOKUP($B$8,$B$16:$D$27,3)</f>
        <v>0.9</v>
      </c>
      <c r="I19" s="57">
        <f t="shared" si="1"/>
        <v>0.9</v>
      </c>
    </row>
    <row r="20" spans="2:9">
      <c r="B20" s="173">
        <v>116</v>
      </c>
      <c r="C20" s="181">
        <v>0.75</v>
      </c>
      <c r="D20" s="182">
        <v>0.8</v>
      </c>
      <c r="E20" s="177"/>
      <c r="F20" s="177">
        <v>6</v>
      </c>
      <c r="G20" s="253" t="s">
        <v>97</v>
      </c>
      <c r="H20" s="56">
        <f t="shared" si="1"/>
        <v>0.9</v>
      </c>
      <c r="I20" s="57">
        <f t="shared" si="1"/>
        <v>0.9</v>
      </c>
    </row>
    <row r="21" spans="2:9">
      <c r="B21" s="173">
        <v>126</v>
      </c>
      <c r="C21" s="181">
        <v>0.75</v>
      </c>
      <c r="D21" s="182">
        <v>0.75</v>
      </c>
      <c r="E21" s="177"/>
      <c r="F21" s="177">
        <v>7</v>
      </c>
      <c r="G21" s="253" t="s">
        <v>98</v>
      </c>
      <c r="H21" s="179">
        <v>1.2</v>
      </c>
      <c r="I21" s="183">
        <v>1.2</v>
      </c>
    </row>
    <row r="22" spans="2:9">
      <c r="B22" s="173">
        <v>146</v>
      </c>
      <c r="C22" s="181">
        <v>0.7</v>
      </c>
      <c r="D22" s="182">
        <v>0.75</v>
      </c>
      <c r="E22" s="177"/>
      <c r="F22" s="177">
        <v>8</v>
      </c>
      <c r="G22" s="253" t="s">
        <v>10</v>
      </c>
      <c r="H22" s="182">
        <f>$H$18</f>
        <v>0.9</v>
      </c>
      <c r="I22" s="184">
        <f>$H$18</f>
        <v>0.9</v>
      </c>
    </row>
    <row r="23" spans="2:9">
      <c r="B23" s="173">
        <v>156</v>
      </c>
      <c r="C23" s="181">
        <v>0.7</v>
      </c>
      <c r="D23" s="182">
        <v>0.7</v>
      </c>
      <c r="E23" s="177"/>
      <c r="F23" s="177">
        <v>9</v>
      </c>
      <c r="G23" s="253" t="s">
        <v>99</v>
      </c>
      <c r="H23" s="182">
        <f t="shared" ref="H23:I24" si="2">$H$18</f>
        <v>0.9</v>
      </c>
      <c r="I23" s="184">
        <f t="shared" si="2"/>
        <v>0.9</v>
      </c>
    </row>
    <row r="24" spans="2:9" ht="13.5" thickBot="1">
      <c r="B24" s="173">
        <v>171</v>
      </c>
      <c r="C24" s="181">
        <v>0.6</v>
      </c>
      <c r="D24" s="182">
        <v>0.7</v>
      </c>
      <c r="E24" s="177"/>
      <c r="F24" s="177">
        <v>10</v>
      </c>
      <c r="G24" s="254" t="s">
        <v>100</v>
      </c>
      <c r="H24" s="182">
        <f t="shared" si="2"/>
        <v>0.9</v>
      </c>
      <c r="I24" s="184">
        <f t="shared" si="2"/>
        <v>0.9</v>
      </c>
    </row>
    <row r="25" spans="2:9">
      <c r="B25" s="173">
        <v>181</v>
      </c>
      <c r="C25" s="181">
        <v>0.6</v>
      </c>
      <c r="D25" s="182">
        <v>0.6</v>
      </c>
      <c r="E25" s="177"/>
      <c r="F25" s="177"/>
      <c r="G25" s="185" t="s">
        <v>76</v>
      </c>
      <c r="H25" s="186">
        <f>VLOOKUP(B7,F15:I24,3,FALSE)</f>
        <v>0.9</v>
      </c>
      <c r="I25" s="187">
        <f>VLOOKUP(B7,F15:I24,4,FALSE)</f>
        <v>0.9</v>
      </c>
    </row>
    <row r="26" spans="2:9">
      <c r="B26" s="173">
        <v>196</v>
      </c>
      <c r="C26" s="181">
        <v>0.5</v>
      </c>
      <c r="D26" s="182">
        <v>0.6</v>
      </c>
      <c r="E26" s="177"/>
      <c r="F26" s="177"/>
      <c r="G26" s="188" t="s">
        <v>54</v>
      </c>
      <c r="H26" s="186">
        <f>MAX(75%,H25)</f>
        <v>0.9</v>
      </c>
      <c r="I26" s="189"/>
    </row>
    <row r="27" spans="2:9">
      <c r="B27" s="190">
        <v>206</v>
      </c>
      <c r="C27" s="191">
        <v>0.5</v>
      </c>
      <c r="D27" s="192">
        <v>0.5</v>
      </c>
      <c r="E27" s="193"/>
      <c r="F27" s="193" t="s">
        <v>27</v>
      </c>
      <c r="G27" s="193"/>
      <c r="H27" s="193"/>
      <c r="I27" s="194"/>
    </row>
    <row r="31" spans="2:9">
      <c r="B31" s="168"/>
      <c r="C31" s="195"/>
    </row>
    <row r="32" spans="2:9">
      <c r="B32" s="169" t="s">
        <v>28</v>
      </c>
      <c r="C32" s="170"/>
      <c r="D32" s="170"/>
      <c r="E32" s="170"/>
      <c r="F32" s="170">
        <v>1</v>
      </c>
      <c r="G32" s="171" t="s">
        <v>5</v>
      </c>
      <c r="H32" s="170">
        <v>1</v>
      </c>
      <c r="I32" s="196"/>
    </row>
    <row r="33" spans="2:9">
      <c r="B33" s="173"/>
      <c r="C33" s="177"/>
      <c r="D33" s="177"/>
      <c r="E33" s="177"/>
      <c r="F33" s="177">
        <v>2</v>
      </c>
      <c r="G33" s="197" t="s">
        <v>17</v>
      </c>
      <c r="H33" s="177">
        <v>0.95</v>
      </c>
      <c r="I33" s="189"/>
    </row>
    <row r="34" spans="2:9">
      <c r="B34" s="173"/>
      <c r="C34" s="176" t="s">
        <v>24</v>
      </c>
      <c r="D34" s="176" t="s">
        <v>23</v>
      </c>
      <c r="E34" s="177"/>
      <c r="F34" s="177">
        <v>3</v>
      </c>
      <c r="G34" s="197" t="s">
        <v>35</v>
      </c>
      <c r="H34" s="177">
        <v>0.95</v>
      </c>
      <c r="I34" s="189"/>
    </row>
    <row r="35" spans="2:9">
      <c r="B35" s="198">
        <f>MAX(75%,C35)</f>
        <v>0.75</v>
      </c>
      <c r="C35" s="199">
        <f>ROUND(MAX(IF(B8&gt;=200,C40,C41),MIN(D40,120%-(0.5%*VLOOKUP($B$7,F32:H41,3,FALSE)*B8))),3)</f>
        <v>0.72499999999999998</v>
      </c>
      <c r="D35" s="199">
        <f>ROUND(MAX(IF(B8&gt;=200,C40,C41),MIN(D40,120%-(0.5%*VLOOKUP($B$7,F32:H41,3,FALSE)*B8))),3)</f>
        <v>0.72499999999999998</v>
      </c>
      <c r="E35" s="177"/>
      <c r="F35" s="177">
        <v>4</v>
      </c>
      <c r="G35" s="197" t="s">
        <v>30</v>
      </c>
      <c r="H35" s="177">
        <v>0.95</v>
      </c>
      <c r="I35" s="189"/>
    </row>
    <row r="36" spans="2:9" ht="12.75" customHeight="1">
      <c r="B36" s="200" t="s">
        <v>66</v>
      </c>
      <c r="C36" s="443"/>
      <c r="D36" s="443"/>
      <c r="E36" s="177"/>
      <c r="F36" s="177">
        <v>5</v>
      </c>
      <c r="G36" s="197" t="s">
        <v>31</v>
      </c>
      <c r="H36" s="177">
        <v>0.95</v>
      </c>
      <c r="I36" s="189"/>
    </row>
    <row r="37" spans="2:9">
      <c r="B37" s="173"/>
      <c r="C37" s="443"/>
      <c r="D37" s="443"/>
      <c r="E37" s="177"/>
      <c r="F37" s="177">
        <v>6</v>
      </c>
      <c r="G37" s="197" t="s">
        <v>36</v>
      </c>
      <c r="H37" s="177">
        <v>0.95</v>
      </c>
      <c r="I37" s="189"/>
    </row>
    <row r="38" spans="2:9">
      <c r="B38" s="173"/>
      <c r="C38" s="443"/>
      <c r="D38" s="443"/>
      <c r="E38" s="177"/>
      <c r="F38" s="177">
        <v>7</v>
      </c>
      <c r="G38" s="197" t="s">
        <v>9</v>
      </c>
      <c r="H38" s="177">
        <v>0.95</v>
      </c>
      <c r="I38" s="189"/>
    </row>
    <row r="39" spans="2:9">
      <c r="B39" s="173"/>
      <c r="C39" s="201" t="s">
        <v>64</v>
      </c>
      <c r="D39" s="202" t="s">
        <v>65</v>
      </c>
      <c r="E39" s="177"/>
      <c r="F39" s="177">
        <v>8</v>
      </c>
      <c r="G39" s="197" t="s">
        <v>10</v>
      </c>
      <c r="H39" s="177">
        <v>0.95</v>
      </c>
      <c r="I39" s="189"/>
    </row>
    <row r="40" spans="2:9">
      <c r="B40" s="203" t="s">
        <v>47</v>
      </c>
      <c r="C40" s="204">
        <v>0.4</v>
      </c>
      <c r="D40" s="205">
        <v>1</v>
      </c>
      <c r="E40" s="177"/>
      <c r="F40" s="177">
        <v>9</v>
      </c>
      <c r="G40" s="197" t="s">
        <v>15</v>
      </c>
      <c r="H40" s="206">
        <v>0.9</v>
      </c>
      <c r="I40" s="189"/>
    </row>
    <row r="41" spans="2:9">
      <c r="B41" s="207" t="s">
        <v>48</v>
      </c>
      <c r="C41" s="208">
        <v>0.5</v>
      </c>
      <c r="D41" s="193"/>
      <c r="E41" s="193"/>
      <c r="F41" s="193">
        <v>10</v>
      </c>
      <c r="G41" s="209" t="s">
        <v>16</v>
      </c>
      <c r="H41" s="193">
        <v>0.95</v>
      </c>
      <c r="I41" s="194"/>
    </row>
    <row r="46" spans="2:9">
      <c r="B46" s="157" t="s">
        <v>62</v>
      </c>
    </row>
    <row r="47" spans="2:9">
      <c r="B47" s="169" t="s">
        <v>37</v>
      </c>
      <c r="C47" s="170"/>
      <c r="D47" s="170"/>
      <c r="E47" s="170"/>
      <c r="F47" s="170">
        <v>1</v>
      </c>
      <c r="G47" s="171" t="s">
        <v>5</v>
      </c>
      <c r="H47" s="170">
        <v>1</v>
      </c>
      <c r="I47" s="196"/>
    </row>
    <row r="48" spans="2:9">
      <c r="B48" s="173" t="s">
        <v>38</v>
      </c>
      <c r="C48" s="177"/>
      <c r="D48" s="177"/>
      <c r="E48" s="177"/>
      <c r="F48" s="177">
        <v>2</v>
      </c>
      <c r="G48" s="197" t="s">
        <v>17</v>
      </c>
      <c r="H48" s="177">
        <v>0.95</v>
      </c>
      <c r="I48" s="189"/>
    </row>
    <row r="49" spans="2:9">
      <c r="B49" s="173">
        <f>cootfr2</f>
        <v>100</v>
      </c>
      <c r="C49" s="176" t="s">
        <v>24</v>
      </c>
      <c r="D49" s="176" t="s">
        <v>23</v>
      </c>
      <c r="E49" s="177"/>
      <c r="F49" s="177">
        <v>3</v>
      </c>
      <c r="G49" s="197" t="s">
        <v>35</v>
      </c>
      <c r="H49" s="177">
        <v>0.95</v>
      </c>
      <c r="I49" s="189"/>
    </row>
    <row r="50" spans="2:9">
      <c r="B50" s="173"/>
      <c r="C50" s="199">
        <f>ROUND(MAX(IF(B49&gt;=200,C55,C56),MIN(D55,120%-(0.5%*VLOOKUP($B$7,F47:H56,3,FALSE)*B49))),3)</f>
        <v>0.72499999999999998</v>
      </c>
      <c r="D50" s="199">
        <f>ROUND(MAX(IF(B49&gt;=200,C55,C56),MIN(D55,120%-(0.5%*VLOOKUP($B$7,F47:H56,3,FALSE)*B49))),3)</f>
        <v>0.72499999999999998</v>
      </c>
      <c r="E50" s="177"/>
      <c r="F50" s="177">
        <v>4</v>
      </c>
      <c r="G50" s="197" t="s">
        <v>30</v>
      </c>
      <c r="H50" s="177">
        <v>0.95</v>
      </c>
      <c r="I50" s="189"/>
    </row>
    <row r="51" spans="2:9">
      <c r="B51" s="210" t="s">
        <v>69</v>
      </c>
      <c r="C51" s="211"/>
      <c r="D51" s="212">
        <f>IF(OR(B7=3,B7=6),MIN(D50,50%),D50)</f>
        <v>0.72499999999999998</v>
      </c>
      <c r="E51" s="177" t="s">
        <v>70</v>
      </c>
      <c r="F51" s="177">
        <v>5</v>
      </c>
      <c r="G51" s="197" t="s">
        <v>31</v>
      </c>
      <c r="H51" s="177">
        <v>0.95</v>
      </c>
      <c r="I51" s="189"/>
    </row>
    <row r="52" spans="2:9">
      <c r="B52" s="173"/>
      <c r="C52" s="213"/>
      <c r="D52" s="213"/>
      <c r="E52" s="177"/>
      <c r="F52" s="177">
        <v>6</v>
      </c>
      <c r="G52" s="197" t="s">
        <v>36</v>
      </c>
      <c r="H52" s="177">
        <v>0.95</v>
      </c>
      <c r="I52" s="189"/>
    </row>
    <row r="53" spans="2:9">
      <c r="B53" s="173"/>
      <c r="C53" s="213"/>
      <c r="D53" s="213"/>
      <c r="E53" s="177"/>
      <c r="F53" s="177">
        <v>7</v>
      </c>
      <c r="G53" s="197" t="s">
        <v>9</v>
      </c>
      <c r="H53" s="177">
        <v>0.95</v>
      </c>
      <c r="I53" s="189"/>
    </row>
    <row r="54" spans="2:9">
      <c r="B54" s="173"/>
      <c r="C54" s="201" t="s">
        <v>64</v>
      </c>
      <c r="D54" s="202" t="s">
        <v>65</v>
      </c>
      <c r="E54" s="177"/>
      <c r="F54" s="177">
        <v>8</v>
      </c>
      <c r="G54" s="197" t="s">
        <v>10</v>
      </c>
      <c r="H54" s="177">
        <v>0.95</v>
      </c>
      <c r="I54" s="189"/>
    </row>
    <row r="55" spans="2:9">
      <c r="B55" s="203" t="s">
        <v>47</v>
      </c>
      <c r="C55" s="204">
        <v>0.4</v>
      </c>
      <c r="D55" s="205">
        <v>1</v>
      </c>
      <c r="E55" s="177"/>
      <c r="F55" s="177">
        <v>9</v>
      </c>
      <c r="G55" s="197" t="s">
        <v>15</v>
      </c>
      <c r="H55" s="206">
        <v>0.9</v>
      </c>
      <c r="I55" s="189"/>
    </row>
    <row r="56" spans="2:9">
      <c r="B56" s="207" t="s">
        <v>48</v>
      </c>
      <c r="C56" s="208">
        <v>0.5</v>
      </c>
      <c r="D56" s="193"/>
      <c r="E56" s="193"/>
      <c r="F56" s="193">
        <v>10</v>
      </c>
      <c r="G56" s="209" t="s">
        <v>16</v>
      </c>
      <c r="H56" s="193">
        <v>0.95</v>
      </c>
      <c r="I56" s="194"/>
    </row>
    <row r="59" spans="2:9">
      <c r="B59" s="157" t="s">
        <v>45</v>
      </c>
    </row>
    <row r="60" spans="2:9">
      <c r="B60" s="214" t="s">
        <v>39</v>
      </c>
      <c r="C60" s="215"/>
      <c r="D60" s="215"/>
      <c r="E60" s="215"/>
      <c r="F60" s="215">
        <v>1</v>
      </c>
      <c r="G60" s="216" t="s">
        <v>5</v>
      </c>
      <c r="H60" s="215">
        <v>1</v>
      </c>
      <c r="I60" s="217"/>
    </row>
    <row r="61" spans="2:9">
      <c r="B61" s="218" t="s">
        <v>38</v>
      </c>
      <c r="C61" s="219"/>
      <c r="D61" s="219"/>
      <c r="E61" s="219"/>
      <c r="F61" s="219">
        <v>2</v>
      </c>
      <c r="G61" s="220" t="s">
        <v>17</v>
      </c>
      <c r="H61" s="219">
        <v>0.95</v>
      </c>
      <c r="I61" s="221"/>
    </row>
    <row r="62" spans="2:9">
      <c r="B62" s="218">
        <f>cootfr2</f>
        <v>100</v>
      </c>
      <c r="C62" s="222" t="s">
        <v>24</v>
      </c>
      <c r="D62" s="222" t="s">
        <v>23</v>
      </c>
      <c r="E62" s="219"/>
      <c r="F62" s="219">
        <v>3</v>
      </c>
      <c r="G62" s="220" t="s">
        <v>35</v>
      </c>
      <c r="H62" s="219">
        <v>0.95</v>
      </c>
      <c r="I62" s="221"/>
    </row>
    <row r="63" spans="2:9">
      <c r="B63" s="218" t="s">
        <v>14</v>
      </c>
      <c r="C63" s="199">
        <f>ROUND(MAX(IF(B62&gt;=200,C68,C69),MIN(D68,120%-(0.5%*VLOOKUP($B$7,F60:H69,3,FALSE)*B62))),3)</f>
        <v>0.72499999999999998</v>
      </c>
      <c r="D63" s="199">
        <f>ROUND(MAX(IF(B62&gt;=200,C68,C69),MIN(D68,120%-(0.5%*VLOOKUP($B$7,F60:H69,3,FALSE)*B62))),3)</f>
        <v>0.72499999999999998</v>
      </c>
      <c r="E63" s="219"/>
      <c r="F63" s="219">
        <v>4</v>
      </c>
      <c r="G63" s="220" t="s">
        <v>30</v>
      </c>
      <c r="H63" s="219">
        <v>0.95</v>
      </c>
      <c r="I63" s="221"/>
    </row>
    <row r="64" spans="2:9">
      <c r="B64" s="100" t="s">
        <v>69</v>
      </c>
      <c r="C64" s="101"/>
      <c r="D64" s="102">
        <f>IF(OR($B$7=3,$B$7=6),MIN(D63,50%),D63)</f>
        <v>0.72499999999999998</v>
      </c>
      <c r="E64" s="27" t="s">
        <v>70</v>
      </c>
      <c r="F64" s="219">
        <v>5</v>
      </c>
      <c r="G64" s="220" t="s">
        <v>31</v>
      </c>
      <c r="H64" s="219">
        <v>0.95</v>
      </c>
      <c r="I64" s="221"/>
    </row>
    <row r="65" spans="2:9">
      <c r="B65" s="218"/>
      <c r="C65" s="219"/>
      <c r="D65" s="219"/>
      <c r="E65" s="219"/>
      <c r="F65" s="219">
        <v>6</v>
      </c>
      <c r="G65" s="220" t="s">
        <v>36</v>
      </c>
      <c r="H65" s="219">
        <v>0.95</v>
      </c>
      <c r="I65" s="221"/>
    </row>
    <row r="66" spans="2:9">
      <c r="B66" s="218"/>
      <c r="C66" s="219"/>
      <c r="D66" s="219"/>
      <c r="E66" s="219"/>
      <c r="F66" s="219">
        <v>7</v>
      </c>
      <c r="G66" s="220" t="s">
        <v>9</v>
      </c>
      <c r="H66" s="219">
        <v>0.95</v>
      </c>
      <c r="I66" s="221"/>
    </row>
    <row r="67" spans="2:9">
      <c r="B67" s="218"/>
      <c r="C67" s="223" t="s">
        <v>64</v>
      </c>
      <c r="D67" s="224" t="s">
        <v>65</v>
      </c>
      <c r="E67" s="219"/>
      <c r="F67" s="219">
        <v>8</v>
      </c>
      <c r="G67" s="220" t="s">
        <v>10</v>
      </c>
      <c r="H67" s="219">
        <v>0.95</v>
      </c>
      <c r="I67" s="221"/>
    </row>
    <row r="68" spans="2:9">
      <c r="B68" s="225" t="s">
        <v>47</v>
      </c>
      <c r="C68" s="226">
        <v>0.4</v>
      </c>
      <c r="D68" s="227">
        <v>1</v>
      </c>
      <c r="E68" s="228"/>
      <c r="F68" s="219">
        <v>9</v>
      </c>
      <c r="G68" s="220" t="s">
        <v>15</v>
      </c>
      <c r="H68" s="229">
        <v>0.9</v>
      </c>
      <c r="I68" s="221"/>
    </row>
    <row r="69" spans="2:9">
      <c r="B69" s="230" t="s">
        <v>48</v>
      </c>
      <c r="C69" s="231">
        <v>0.5</v>
      </c>
      <c r="D69" s="232"/>
      <c r="E69" s="232"/>
      <c r="F69" s="233">
        <v>10</v>
      </c>
      <c r="G69" s="234" t="s">
        <v>16</v>
      </c>
      <c r="H69" s="233">
        <v>0.95</v>
      </c>
      <c r="I69" s="235"/>
    </row>
    <row r="70" spans="2:9">
      <c r="B70" s="214" t="s">
        <v>40</v>
      </c>
      <c r="C70" s="215"/>
      <c r="D70" s="215"/>
      <c r="E70" s="215"/>
      <c r="F70" s="215">
        <v>1</v>
      </c>
      <c r="G70" s="216" t="s">
        <v>5</v>
      </c>
      <c r="H70" s="215">
        <v>1</v>
      </c>
      <c r="I70" s="217"/>
    </row>
    <row r="71" spans="2:9">
      <c r="B71" s="218" t="s">
        <v>38</v>
      </c>
      <c r="C71" s="219"/>
      <c r="D71" s="219"/>
      <c r="E71" s="219"/>
      <c r="F71" s="219">
        <v>2</v>
      </c>
      <c r="G71" s="220" t="s">
        <v>17</v>
      </c>
      <c r="H71" s="219">
        <v>0.95</v>
      </c>
      <c r="I71" s="221"/>
    </row>
    <row r="72" spans="2:9">
      <c r="B72" s="218">
        <f>cootfr2</f>
        <v>100</v>
      </c>
      <c r="C72" s="222" t="s">
        <v>24</v>
      </c>
      <c r="D72" s="222" t="s">
        <v>23</v>
      </c>
      <c r="E72" s="219"/>
      <c r="F72" s="219">
        <v>3</v>
      </c>
      <c r="G72" s="220" t="s">
        <v>35</v>
      </c>
      <c r="H72" s="219">
        <v>0.95</v>
      </c>
      <c r="I72" s="221"/>
    </row>
    <row r="73" spans="2:9">
      <c r="B73" s="218" t="s">
        <v>14</v>
      </c>
      <c r="C73" s="199">
        <f>ROUND(MAX(IF(B72&gt;=200,C78,C79),MIN(IF(cootfr2=0,D79,D78),120%-(0.5%*VLOOKUP($B$7,F70:H79,3,FALSE)*B72))),3)</f>
        <v>0.72499999999999998</v>
      </c>
      <c r="D73" s="199">
        <f>ROUND(MAX(IF(B72&gt;=200,C78,C79),MIN(IF(cootfr2=0,D79,D78),120%-(0.5%*VLOOKUP($B$7,F70:H79,3,FALSE)*B72))),3)</f>
        <v>0.72499999999999998</v>
      </c>
      <c r="E73" s="219"/>
      <c r="F73" s="219">
        <v>4</v>
      </c>
      <c r="G73" s="220" t="s">
        <v>30</v>
      </c>
      <c r="H73" s="219">
        <v>0.95</v>
      </c>
      <c r="I73" s="221"/>
    </row>
    <row r="74" spans="2:9">
      <c r="B74" s="100" t="s">
        <v>69</v>
      </c>
      <c r="C74" s="101"/>
      <c r="D74" s="102">
        <f>IF(OR($B$7=3,$B$7=6),MIN(D73,50%),D73)</f>
        <v>0.72499999999999998</v>
      </c>
      <c r="E74" s="27" t="s">
        <v>70</v>
      </c>
      <c r="F74" s="219">
        <v>5</v>
      </c>
      <c r="G74" s="220" t="s">
        <v>31</v>
      </c>
      <c r="H74" s="219">
        <v>0.95</v>
      </c>
      <c r="I74" s="221"/>
    </row>
    <row r="75" spans="2:9">
      <c r="B75" s="218"/>
      <c r="C75" s="219"/>
      <c r="D75" s="219"/>
      <c r="E75" s="219"/>
      <c r="F75" s="219">
        <v>6</v>
      </c>
      <c r="G75" s="220" t="s">
        <v>36</v>
      </c>
      <c r="H75" s="219">
        <v>0.95</v>
      </c>
      <c r="I75" s="221"/>
    </row>
    <row r="76" spans="2:9">
      <c r="B76" s="218"/>
      <c r="C76" s="219"/>
      <c r="D76" s="219"/>
      <c r="E76" s="219"/>
      <c r="F76" s="219">
        <v>7</v>
      </c>
      <c r="G76" s="220" t="s">
        <v>9</v>
      </c>
      <c r="H76" s="219">
        <v>0.95</v>
      </c>
      <c r="I76" s="221"/>
    </row>
    <row r="77" spans="2:9">
      <c r="B77" s="218"/>
      <c r="C77" s="223" t="s">
        <v>64</v>
      </c>
      <c r="D77" s="224" t="s">
        <v>65</v>
      </c>
      <c r="E77" s="219"/>
      <c r="F77" s="219">
        <v>8</v>
      </c>
      <c r="G77" s="220" t="s">
        <v>10</v>
      </c>
      <c r="H77" s="219">
        <v>0.95</v>
      </c>
      <c r="I77" s="221"/>
    </row>
    <row r="78" spans="2:9">
      <c r="B78" s="225" t="s">
        <v>47</v>
      </c>
      <c r="C78" s="226">
        <v>0</v>
      </c>
      <c r="D78" s="227">
        <v>0.75</v>
      </c>
      <c r="E78" s="228" t="s">
        <v>48</v>
      </c>
      <c r="F78" s="219">
        <v>9</v>
      </c>
      <c r="G78" s="220" t="s">
        <v>15</v>
      </c>
      <c r="H78" s="229">
        <v>0.9</v>
      </c>
      <c r="I78" s="221"/>
    </row>
    <row r="79" spans="2:9">
      <c r="B79" s="230" t="s">
        <v>48</v>
      </c>
      <c r="C79" s="231">
        <v>0</v>
      </c>
      <c r="D79" s="236">
        <v>1</v>
      </c>
      <c r="E79" s="232" t="s">
        <v>51</v>
      </c>
      <c r="F79" s="233">
        <v>10</v>
      </c>
      <c r="G79" s="234" t="s">
        <v>16</v>
      </c>
      <c r="H79" s="233">
        <v>0.95</v>
      </c>
      <c r="I79" s="235"/>
    </row>
    <row r="80" spans="2:9">
      <c r="B80" s="214" t="s">
        <v>41</v>
      </c>
      <c r="C80" s="215"/>
      <c r="D80" s="215"/>
      <c r="E80" s="215"/>
      <c r="F80" s="215">
        <v>1</v>
      </c>
      <c r="G80" s="216" t="s">
        <v>5</v>
      </c>
      <c r="H80" s="215">
        <v>1</v>
      </c>
      <c r="I80" s="217"/>
    </row>
    <row r="81" spans="2:9">
      <c r="B81" s="218" t="s">
        <v>38</v>
      </c>
      <c r="C81" s="219"/>
      <c r="D81" s="219"/>
      <c r="E81" s="219"/>
      <c r="F81" s="219">
        <v>2</v>
      </c>
      <c r="G81" s="220" t="s">
        <v>17</v>
      </c>
      <c r="H81" s="219">
        <v>0.95</v>
      </c>
      <c r="I81" s="221"/>
    </row>
    <row r="82" spans="2:9">
      <c r="B82" s="218">
        <f>cootfr2</f>
        <v>100</v>
      </c>
      <c r="C82" s="222" t="s">
        <v>24</v>
      </c>
      <c r="D82" s="222" t="s">
        <v>23</v>
      </c>
      <c r="E82" s="219"/>
      <c r="F82" s="219">
        <v>3</v>
      </c>
      <c r="G82" s="220" t="s">
        <v>35</v>
      </c>
      <c r="H82" s="219">
        <v>0.95</v>
      </c>
      <c r="I82" s="221"/>
    </row>
    <row r="83" spans="2:9">
      <c r="B83" s="218" t="s">
        <v>14</v>
      </c>
      <c r="C83" s="199">
        <f>ROUND(MAX(IF(B82&gt;=200,C88,C89),MIN(IF(cootfr2=0,D89,D88),120%-(0.5%*VLOOKUP($B$7,F80:H89,3,FALSE)*B82))),3)</f>
        <v>0.5</v>
      </c>
      <c r="D83" s="199">
        <f>ROUND(MAX(IF(B82&gt;=200,C88,C89),MIN(IF(cootfr2=0,D89,D88),120%-(0.5%*VLOOKUP($B$7,F80:H89,3,FALSE)*B82))),3)</f>
        <v>0.5</v>
      </c>
      <c r="E83" s="219"/>
      <c r="F83" s="219">
        <v>4</v>
      </c>
      <c r="G83" s="220" t="s">
        <v>30</v>
      </c>
      <c r="H83" s="219">
        <v>0.95</v>
      </c>
      <c r="I83" s="221"/>
    </row>
    <row r="84" spans="2:9">
      <c r="B84" s="100" t="s">
        <v>69</v>
      </c>
      <c r="C84" s="101"/>
      <c r="D84" s="102">
        <f>IF(OR($B$7=3,$B$7=6),MIN(D83,50%),D83)</f>
        <v>0.5</v>
      </c>
      <c r="E84" s="27" t="s">
        <v>70</v>
      </c>
      <c r="F84" s="219">
        <v>5</v>
      </c>
      <c r="G84" s="220" t="s">
        <v>31</v>
      </c>
      <c r="H84" s="219">
        <v>0.95</v>
      </c>
      <c r="I84" s="221"/>
    </row>
    <row r="85" spans="2:9">
      <c r="B85" s="218"/>
      <c r="C85" s="219"/>
      <c r="D85" s="219"/>
      <c r="E85" s="219"/>
      <c r="F85" s="219">
        <v>6</v>
      </c>
      <c r="G85" s="220" t="s">
        <v>36</v>
      </c>
      <c r="H85" s="219">
        <v>0.95</v>
      </c>
      <c r="I85" s="221"/>
    </row>
    <row r="86" spans="2:9">
      <c r="B86" s="218"/>
      <c r="C86" s="219"/>
      <c r="D86" s="219"/>
      <c r="E86" s="219"/>
      <c r="F86" s="219">
        <v>7</v>
      </c>
      <c r="G86" s="220" t="s">
        <v>9</v>
      </c>
      <c r="H86" s="219">
        <v>0.95</v>
      </c>
      <c r="I86" s="221"/>
    </row>
    <row r="87" spans="2:9">
      <c r="B87" s="218"/>
      <c r="C87" s="223" t="s">
        <v>64</v>
      </c>
      <c r="D87" s="224" t="s">
        <v>65</v>
      </c>
      <c r="E87" s="219"/>
      <c r="F87" s="219">
        <v>8</v>
      </c>
      <c r="G87" s="220" t="s">
        <v>10</v>
      </c>
      <c r="H87" s="219">
        <v>0.95</v>
      </c>
      <c r="I87" s="221"/>
    </row>
    <row r="88" spans="2:9">
      <c r="B88" s="225" t="s">
        <v>47</v>
      </c>
      <c r="C88" s="226">
        <v>0</v>
      </c>
      <c r="D88" s="227">
        <v>0.5</v>
      </c>
      <c r="E88" s="228" t="s">
        <v>48</v>
      </c>
      <c r="F88" s="219">
        <v>9</v>
      </c>
      <c r="G88" s="220" t="s">
        <v>15</v>
      </c>
      <c r="H88" s="229">
        <v>0.9</v>
      </c>
      <c r="I88" s="221"/>
    </row>
    <row r="89" spans="2:9">
      <c r="B89" s="230" t="s">
        <v>48</v>
      </c>
      <c r="C89" s="231">
        <v>0</v>
      </c>
      <c r="D89" s="236">
        <v>1</v>
      </c>
      <c r="E89" s="232" t="s">
        <v>51</v>
      </c>
      <c r="F89" s="233">
        <v>10</v>
      </c>
      <c r="G89" s="234" t="s">
        <v>16</v>
      </c>
      <c r="H89" s="233">
        <v>0.95</v>
      </c>
      <c r="I89" s="235"/>
    </row>
    <row r="90" spans="2:9">
      <c r="B90" s="214" t="s">
        <v>42</v>
      </c>
      <c r="C90" s="215"/>
      <c r="D90" s="215"/>
      <c r="E90" s="215"/>
      <c r="F90" s="215">
        <v>1</v>
      </c>
      <c r="G90" s="216" t="s">
        <v>5</v>
      </c>
      <c r="H90" s="215">
        <v>1</v>
      </c>
      <c r="I90" s="217"/>
    </row>
    <row r="91" spans="2:9">
      <c r="B91" s="218" t="s">
        <v>38</v>
      </c>
      <c r="C91" s="219"/>
      <c r="D91" s="219"/>
      <c r="E91" s="219"/>
      <c r="F91" s="219">
        <v>2</v>
      </c>
      <c r="G91" s="220" t="s">
        <v>17</v>
      </c>
      <c r="H91" s="219">
        <v>0.95</v>
      </c>
      <c r="I91" s="221"/>
    </row>
    <row r="92" spans="2:9">
      <c r="B92" s="218">
        <f>cootfr2</f>
        <v>100</v>
      </c>
      <c r="C92" s="222" t="s">
        <v>24</v>
      </c>
      <c r="D92" s="222" t="s">
        <v>23</v>
      </c>
      <c r="E92" s="219"/>
      <c r="F92" s="219">
        <v>3</v>
      </c>
      <c r="G92" s="220" t="s">
        <v>35</v>
      </c>
      <c r="H92" s="219">
        <v>0.95</v>
      </c>
      <c r="I92" s="221"/>
    </row>
    <row r="93" spans="2:9">
      <c r="B93" s="218" t="s">
        <v>14</v>
      </c>
      <c r="C93" s="199">
        <f>ROUND(MAX(IF(B92&gt;=200,C98,C99),MIN(IF(cootfr2=0,D99,D98),120%-(0.5%*VLOOKUP($B$7,F90:H99,3,FALSE)*B92))),3)</f>
        <v>0.25</v>
      </c>
      <c r="D93" s="199">
        <f>ROUND(MAX(IF(B92&gt;=200,C98,C99),MIN(IF(cootfr2=0,D99,D98),120%-(0.5%*VLOOKUP($B$7,F90:H99,3,FALSE)*B92))),3)</f>
        <v>0.25</v>
      </c>
      <c r="E93" s="219"/>
      <c r="F93" s="219">
        <v>4</v>
      </c>
      <c r="G93" s="220" t="s">
        <v>30</v>
      </c>
      <c r="H93" s="219">
        <v>0.95</v>
      </c>
      <c r="I93" s="221"/>
    </row>
    <row r="94" spans="2:9">
      <c r="B94" s="100" t="s">
        <v>69</v>
      </c>
      <c r="C94" s="101"/>
      <c r="D94" s="102">
        <f>IF(OR($B$7=3,$B$7=6),MIN(D93,25%),D93)</f>
        <v>0.25</v>
      </c>
      <c r="E94" s="27" t="s">
        <v>183</v>
      </c>
      <c r="F94" s="219">
        <v>5</v>
      </c>
      <c r="G94" s="220" t="s">
        <v>31</v>
      </c>
      <c r="H94" s="219">
        <v>0.95</v>
      </c>
      <c r="I94" s="221"/>
    </row>
    <row r="95" spans="2:9">
      <c r="B95" s="218"/>
      <c r="C95" s="219"/>
      <c r="D95" s="219"/>
      <c r="E95" s="219"/>
      <c r="F95" s="219">
        <v>6</v>
      </c>
      <c r="G95" s="220" t="s">
        <v>36</v>
      </c>
      <c r="H95" s="219">
        <v>0.95</v>
      </c>
      <c r="I95" s="221"/>
    </row>
    <row r="96" spans="2:9">
      <c r="B96" s="218"/>
      <c r="C96" s="219"/>
      <c r="D96" s="219"/>
      <c r="E96" s="219"/>
      <c r="F96" s="219">
        <v>7</v>
      </c>
      <c r="G96" s="220" t="s">
        <v>9</v>
      </c>
      <c r="H96" s="219">
        <v>0.95</v>
      </c>
      <c r="I96" s="221"/>
    </row>
    <row r="97" spans="2:9">
      <c r="B97" s="218"/>
      <c r="C97" s="223" t="s">
        <v>64</v>
      </c>
      <c r="D97" s="224" t="s">
        <v>65</v>
      </c>
      <c r="E97" s="219"/>
      <c r="F97" s="219">
        <v>8</v>
      </c>
      <c r="G97" s="220" t="s">
        <v>10</v>
      </c>
      <c r="H97" s="219">
        <v>0.95</v>
      </c>
      <c r="I97" s="221"/>
    </row>
    <row r="98" spans="2:9">
      <c r="B98" s="225" t="s">
        <v>47</v>
      </c>
      <c r="C98" s="226">
        <v>0</v>
      </c>
      <c r="D98" s="227">
        <v>0.25</v>
      </c>
      <c r="E98" s="228" t="s">
        <v>48</v>
      </c>
      <c r="F98" s="219">
        <v>9</v>
      </c>
      <c r="G98" s="220" t="s">
        <v>15</v>
      </c>
      <c r="H98" s="229">
        <v>0.9</v>
      </c>
      <c r="I98" s="221"/>
    </row>
    <row r="99" spans="2:9">
      <c r="B99" s="230" t="s">
        <v>48</v>
      </c>
      <c r="C99" s="231">
        <v>0</v>
      </c>
      <c r="D99" s="236">
        <v>1</v>
      </c>
      <c r="E99" s="232" t="s">
        <v>51</v>
      </c>
      <c r="F99" s="233">
        <v>10</v>
      </c>
      <c r="G99" s="234" t="s">
        <v>16</v>
      </c>
      <c r="H99" s="233">
        <v>0.95</v>
      </c>
      <c r="I99" s="235"/>
    </row>
    <row r="100" spans="2:9">
      <c r="B100" s="214" t="s">
        <v>43</v>
      </c>
      <c r="C100" s="215"/>
      <c r="D100" s="215"/>
      <c r="E100" s="215"/>
      <c r="F100" s="215">
        <v>1</v>
      </c>
      <c r="G100" s="216" t="s">
        <v>5</v>
      </c>
      <c r="H100" s="215">
        <v>1</v>
      </c>
      <c r="I100" s="217"/>
    </row>
    <row r="101" spans="2:9">
      <c r="B101" s="218" t="s">
        <v>38</v>
      </c>
      <c r="C101" s="219"/>
      <c r="D101" s="219"/>
      <c r="E101" s="219"/>
      <c r="F101" s="219">
        <v>2</v>
      </c>
      <c r="G101" s="220" t="s">
        <v>17</v>
      </c>
      <c r="H101" s="219">
        <v>0.95</v>
      </c>
      <c r="I101" s="221"/>
    </row>
    <row r="102" spans="2:9">
      <c r="B102" s="218">
        <f>cootfr2</f>
        <v>100</v>
      </c>
      <c r="C102" s="222" t="s">
        <v>24</v>
      </c>
      <c r="D102" s="222" t="s">
        <v>23</v>
      </c>
      <c r="E102" s="219"/>
      <c r="F102" s="219">
        <v>3</v>
      </c>
      <c r="G102" s="220" t="s">
        <v>35</v>
      </c>
      <c r="H102" s="219">
        <v>0.95</v>
      </c>
      <c r="I102" s="221"/>
    </row>
    <row r="103" spans="2:9">
      <c r="B103" s="218" t="s">
        <v>14</v>
      </c>
      <c r="C103" s="199">
        <f>ROUND(MAX(IF(B102&gt;=200,C108,C109),MIN(IF(cootfr2=0,D109,D108),120%-(0.5%*VLOOKUP($B$7,F100:H109,3,FALSE)*B102))),3)</f>
        <v>0</v>
      </c>
      <c r="D103" s="199">
        <f>ROUND(MAX(IF(B102&gt;=200,C108,C109),MIN(IF(cootfr2=0,D109,D108),120%-(0.5%*VLOOKUP($B$7,F100:H109,3,FALSE)*B102))),3)</f>
        <v>0</v>
      </c>
      <c r="E103" s="219"/>
      <c r="F103" s="219">
        <v>4</v>
      </c>
      <c r="G103" s="220" t="s">
        <v>30</v>
      </c>
      <c r="H103" s="219">
        <v>0.95</v>
      </c>
      <c r="I103" s="221"/>
    </row>
    <row r="104" spans="2:9">
      <c r="B104" s="100" t="s">
        <v>69</v>
      </c>
      <c r="C104" s="101"/>
      <c r="D104" s="102">
        <v>0</v>
      </c>
      <c r="E104" s="27"/>
      <c r="F104" s="219">
        <v>5</v>
      </c>
      <c r="G104" s="220" t="s">
        <v>31</v>
      </c>
      <c r="H104" s="219">
        <v>0.95</v>
      </c>
      <c r="I104" s="221"/>
    </row>
    <row r="105" spans="2:9">
      <c r="B105" s="218"/>
      <c r="C105" s="219"/>
      <c r="D105" s="219"/>
      <c r="E105" s="219"/>
      <c r="F105" s="219">
        <v>6</v>
      </c>
      <c r="G105" s="220" t="s">
        <v>36</v>
      </c>
      <c r="H105" s="219">
        <v>0.95</v>
      </c>
      <c r="I105" s="221"/>
    </row>
    <row r="106" spans="2:9">
      <c r="B106" s="218"/>
      <c r="C106" s="219"/>
      <c r="D106" s="219"/>
      <c r="E106" s="219"/>
      <c r="F106" s="219">
        <v>7</v>
      </c>
      <c r="G106" s="220" t="s">
        <v>9</v>
      </c>
      <c r="H106" s="219">
        <v>0.95</v>
      </c>
      <c r="I106" s="221"/>
    </row>
    <row r="107" spans="2:9">
      <c r="B107" s="218"/>
      <c r="C107" s="223" t="s">
        <v>64</v>
      </c>
      <c r="D107" s="224" t="s">
        <v>65</v>
      </c>
      <c r="E107" s="219"/>
      <c r="F107" s="219">
        <v>8</v>
      </c>
      <c r="G107" s="220" t="s">
        <v>10</v>
      </c>
      <c r="H107" s="219">
        <v>0.95</v>
      </c>
      <c r="I107" s="221"/>
    </row>
    <row r="108" spans="2:9">
      <c r="B108" s="225" t="s">
        <v>47</v>
      </c>
      <c r="C108" s="226">
        <v>0</v>
      </c>
      <c r="D108" s="227">
        <v>0</v>
      </c>
      <c r="E108" s="228" t="s">
        <v>48</v>
      </c>
      <c r="F108" s="219">
        <v>9</v>
      </c>
      <c r="G108" s="220" t="s">
        <v>15</v>
      </c>
      <c r="H108" s="229">
        <v>0.9</v>
      </c>
      <c r="I108" s="221"/>
    </row>
    <row r="109" spans="2:9">
      <c r="B109" s="230" t="s">
        <v>48</v>
      </c>
      <c r="C109" s="231">
        <v>0</v>
      </c>
      <c r="D109" s="236">
        <v>1</v>
      </c>
      <c r="E109" s="232" t="s">
        <v>51</v>
      </c>
      <c r="F109" s="233">
        <v>10</v>
      </c>
      <c r="G109" s="234" t="s">
        <v>16</v>
      </c>
      <c r="H109" s="233">
        <v>0.95</v>
      </c>
      <c r="I109" s="235"/>
    </row>
    <row r="112" spans="2:9">
      <c r="B112" s="157" t="s">
        <v>49</v>
      </c>
    </row>
    <row r="113" spans="2:9">
      <c r="B113" s="237" t="s">
        <v>50</v>
      </c>
      <c r="C113" s="238"/>
      <c r="D113" s="238"/>
      <c r="E113" s="238"/>
      <c r="F113" s="238"/>
      <c r="G113" s="238" t="s">
        <v>50</v>
      </c>
      <c r="H113" s="238"/>
      <c r="I113" s="239"/>
    </row>
    <row r="114" spans="2:9">
      <c r="B114" s="240">
        <v>2026</v>
      </c>
      <c r="C114" s="241">
        <f t="shared" ref="C114:C119" si="3">IF(cootfr2=0,H114,0)</f>
        <v>0</v>
      </c>
      <c r="D114" s="242" t="s">
        <v>52</v>
      </c>
      <c r="E114" s="242"/>
      <c r="F114" s="242"/>
      <c r="G114" s="242">
        <v>2026</v>
      </c>
      <c r="H114" s="243">
        <v>1</v>
      </c>
      <c r="I114" s="244"/>
    </row>
    <row r="115" spans="2:9">
      <c r="B115" s="240">
        <v>2027</v>
      </c>
      <c r="C115" s="241">
        <f t="shared" si="3"/>
        <v>0</v>
      </c>
      <c r="D115" s="242"/>
      <c r="E115" s="242"/>
      <c r="F115" s="242"/>
      <c r="G115" s="242">
        <v>2027</v>
      </c>
      <c r="H115" s="243">
        <v>0.95</v>
      </c>
      <c r="I115" s="244"/>
    </row>
    <row r="116" spans="2:9">
      <c r="B116" s="240">
        <v>2028</v>
      </c>
      <c r="C116" s="241">
        <f t="shared" si="3"/>
        <v>0</v>
      </c>
      <c r="D116" s="242"/>
      <c r="E116" s="242"/>
      <c r="F116" s="242"/>
      <c r="G116" s="242">
        <v>2028</v>
      </c>
      <c r="H116" s="243">
        <v>0.9</v>
      </c>
      <c r="I116" s="244"/>
    </row>
    <row r="117" spans="2:9">
      <c r="B117" s="240">
        <v>2029</v>
      </c>
      <c r="C117" s="241">
        <f t="shared" si="3"/>
        <v>0</v>
      </c>
      <c r="D117" s="242"/>
      <c r="E117" s="242"/>
      <c r="F117" s="242"/>
      <c r="G117" s="242">
        <v>2029</v>
      </c>
      <c r="H117" s="245">
        <v>0.82499999999999996</v>
      </c>
      <c r="I117" s="244"/>
    </row>
    <row r="118" spans="2:9">
      <c r="B118" s="240">
        <v>2030</v>
      </c>
      <c r="C118" s="241">
        <f t="shared" si="3"/>
        <v>0</v>
      </c>
      <c r="D118" s="242"/>
      <c r="E118" s="242"/>
      <c r="F118" s="242"/>
      <c r="G118" s="242">
        <v>2030</v>
      </c>
      <c r="H118" s="243">
        <v>0.75</v>
      </c>
      <c r="I118" s="244"/>
    </row>
    <row r="119" spans="2:9">
      <c r="B119" s="246">
        <v>2031</v>
      </c>
      <c r="C119" s="247">
        <f t="shared" si="3"/>
        <v>0</v>
      </c>
      <c r="D119" s="248"/>
      <c r="E119" s="248"/>
      <c r="F119" s="248"/>
      <c r="G119" s="248">
        <v>2031</v>
      </c>
      <c r="H119" s="249">
        <v>0.67500000000000004</v>
      </c>
      <c r="I119" s="250"/>
    </row>
  </sheetData>
  <sheetProtection algorithmName="SHA-512" hashValue="hvg2wnHpschaRYbieL3bPz5ccVJa2Uat2Cq/Np5JY1vqGu89J0HVNYZ2JiPH14+OtyrHSjI1L9pARJweRzkh0w==" saltValue="jtSnTG5ECiUtcQko3DOalA==" spinCount="100000" sheet="1" objects="1" scenarios="1"/>
  <mergeCells count="2">
    <mergeCell ref="H13:I13"/>
    <mergeCell ref="C36:D38"/>
  </mergeCells>
  <pageMargins left="0.7" right="0.7" top="0.75" bottom="0.75" header="0.3" footer="0.3"/>
  <pageSetup paperSize="9" orientation="portrait" r:id="rId1"/>
  <headerFooter>
    <oddHeader>&amp;C&amp;Z&amp;F</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4AB75-3C8F-469A-82B3-B50584C061B1}">
  <sheetPr codeName="Sheet5">
    <tabColor theme="0" tint="-4.9989318521683403E-2"/>
  </sheetPr>
  <dimension ref="B2:F31"/>
  <sheetViews>
    <sheetView showGridLines="0" showRowColHeaders="0" workbookViewId="0">
      <selection activeCell="C4" sqref="C4:D4"/>
    </sheetView>
  </sheetViews>
  <sheetFormatPr defaultRowHeight="12"/>
  <cols>
    <col min="1" max="1" width="9.140625" style="267"/>
    <col min="2" max="2" width="23.7109375" style="267" bestFit="1" customWidth="1"/>
    <col min="3" max="3" width="34.140625" style="267" bestFit="1" customWidth="1"/>
    <col min="4" max="4" width="87.140625" style="267" bestFit="1" customWidth="1"/>
    <col min="5" max="5" width="9.140625" style="267"/>
    <col min="6" max="6" width="84" style="267" customWidth="1"/>
    <col min="7" max="7" width="68" style="267" customWidth="1"/>
    <col min="8" max="16384" width="9.140625" style="267"/>
  </cols>
  <sheetData>
    <row r="2" spans="2:6" ht="30.75" customHeight="1">
      <c r="B2" s="447" t="str" cm="1">
        <f t="array" aca="1" ref="B2" ca="1">CELL("filename")</f>
        <v>https://els1.sharepoint.com/teams/ToolsSolutions/Documents partages/Ber_Phil/aUpdate Tools/Updates 2024/21 OK Autokosten/[Aftrekbaarheid autokostenMASTERB.xlsx]EDISEC</v>
      </c>
      <c r="C2" s="447"/>
      <c r="D2" s="447"/>
      <c r="E2" s="267">
        <v>121</v>
      </c>
      <c r="F2" s="291" t="str">
        <f ca="1">LEFT(B2,E2)</f>
        <v>https://els1.sharepoint.com/teams/ToolsSolutions/Documents partages/Ber_Phil/aUpdate Tools/Updates 2024/21 OK Autokosten/</v>
      </c>
    </row>
    <row r="4" spans="2:6" ht="33" customHeight="1">
      <c r="B4" s="290" t="s">
        <v>150</v>
      </c>
      <c r="C4" s="448" t="str">
        <f ca="1">$F$2&amp;"BIC_"&amp;D16</f>
        <v>https://els1.sharepoint.com/teams/ToolsSolutions/Documents partages/Ber_Phil/aUpdate Tools/Updates 2024/21 OK Autokosten/BIC_Aftrekbaarheid autokosten 2017-2031.xlsx</v>
      </c>
      <c r="D4" s="448"/>
      <c r="E4" s="267">
        <f ca="1">LEN(C4)</f>
        <v>165</v>
      </c>
    </row>
    <row r="5" spans="2:6" ht="33" customHeight="1">
      <c r="B5" s="289" t="s">
        <v>149</v>
      </c>
      <c r="C5" s="449" t="str">
        <f ca="1">$F$2&amp;"BIC_"&amp;D25</f>
        <v>https://els1.sharepoint.com/teams/ToolsSolutions/Documents partages/Ber_Phil/aUpdate Tools/Updates 2024/21 OK Autokosten/BIC_Déductibilité des frais de voiture 2017-2031.xlsx</v>
      </c>
      <c r="D5" s="450"/>
      <c r="E5" s="267">
        <f ca="1">LEN(C5)</f>
        <v>174</v>
      </c>
    </row>
    <row r="6" spans="2:6" ht="33" customHeight="1">
      <c r="B6" s="288"/>
      <c r="C6" s="451"/>
      <c r="D6" s="451"/>
      <c r="E6" s="267">
        <f>LEN(C6)</f>
        <v>0</v>
      </c>
    </row>
    <row r="7" spans="2:6" ht="33" customHeight="1">
      <c r="B7" s="287"/>
      <c r="C7" s="452"/>
      <c r="D7" s="452"/>
      <c r="E7" s="267">
        <f>LEN(C7)</f>
        <v>0</v>
      </c>
    </row>
    <row r="9" spans="2:6">
      <c r="B9" s="286" t="s">
        <v>148</v>
      </c>
    </row>
    <row r="10" spans="2:6">
      <c r="B10" s="285" t="str">
        <f>D9&amp;"-"&amp;D10&amp;"-"&amp;D14&amp;"-"&amp;D23</f>
        <v>--394622-394618</v>
      </c>
    </row>
    <row r="11" spans="2:6">
      <c r="B11" s="284"/>
    </row>
    <row r="12" spans="2:6">
      <c r="B12" s="267" t="s">
        <v>124</v>
      </c>
    </row>
    <row r="13" spans="2:6">
      <c r="B13" s="453" t="s">
        <v>111</v>
      </c>
      <c r="C13" s="454"/>
      <c r="D13" s="455"/>
    </row>
    <row r="14" spans="2:6">
      <c r="B14" s="444" t="s">
        <v>112</v>
      </c>
      <c r="C14" s="268" t="s">
        <v>113</v>
      </c>
      <c r="D14" s="269">
        <v>394622</v>
      </c>
    </row>
    <row r="15" spans="2:6">
      <c r="B15" s="445"/>
      <c r="C15" s="268" t="s">
        <v>114</v>
      </c>
      <c r="D15" s="269" t="s">
        <v>74</v>
      </c>
    </row>
    <row r="16" spans="2:6">
      <c r="B16" s="445"/>
      <c r="C16" s="268" t="s">
        <v>147</v>
      </c>
      <c r="D16" s="269" t="s">
        <v>173</v>
      </c>
    </row>
    <row r="17" spans="2:4">
      <c r="B17" s="445"/>
      <c r="C17" s="268" t="s">
        <v>115</v>
      </c>
      <c r="D17" s="270" t="s">
        <v>146</v>
      </c>
    </row>
    <row r="18" spans="2:4" ht="108">
      <c r="B18" s="445"/>
      <c r="C18" s="314" t="s">
        <v>116</v>
      </c>
      <c r="D18" s="315" t="s">
        <v>177</v>
      </c>
    </row>
    <row r="19" spans="2:4">
      <c r="B19" s="445"/>
      <c r="C19" s="268" t="s">
        <v>118</v>
      </c>
      <c r="D19" s="270" t="s">
        <v>117</v>
      </c>
    </row>
    <row r="20" spans="2:4">
      <c r="B20" s="445"/>
      <c r="C20" s="268" t="s">
        <v>119</v>
      </c>
      <c r="D20" s="270" t="s">
        <v>175</v>
      </c>
    </row>
    <row r="21" spans="2:4">
      <c r="B21" s="445"/>
      <c r="C21" s="268" t="s">
        <v>120</v>
      </c>
      <c r="D21" s="270" t="s">
        <v>117</v>
      </c>
    </row>
    <row r="22" spans="2:4">
      <c r="B22" s="446"/>
      <c r="C22" s="268" t="s">
        <v>121</v>
      </c>
      <c r="D22" s="270" t="s">
        <v>123</v>
      </c>
    </row>
    <row r="23" spans="2:4">
      <c r="B23" s="444" t="s">
        <v>122</v>
      </c>
      <c r="C23" s="268" t="s">
        <v>113</v>
      </c>
      <c r="D23" s="269">
        <v>394618</v>
      </c>
    </row>
    <row r="24" spans="2:4">
      <c r="B24" s="445"/>
      <c r="C24" s="268" t="s">
        <v>114</v>
      </c>
      <c r="D24" s="269" t="s">
        <v>80</v>
      </c>
    </row>
    <row r="25" spans="2:4">
      <c r="B25" s="445"/>
      <c r="C25" s="268" t="s">
        <v>147</v>
      </c>
      <c r="D25" s="269" t="s">
        <v>174</v>
      </c>
    </row>
    <row r="26" spans="2:4">
      <c r="B26" s="445"/>
      <c r="C26" s="268" t="s">
        <v>115</v>
      </c>
      <c r="D26" s="270" t="s">
        <v>146</v>
      </c>
    </row>
    <row r="27" spans="2:4" ht="108">
      <c r="B27" s="445"/>
      <c r="C27" s="314" t="s">
        <v>116</v>
      </c>
      <c r="D27" s="315" t="s">
        <v>178</v>
      </c>
    </row>
    <row r="28" spans="2:4">
      <c r="B28" s="445"/>
      <c r="C28" s="268" t="s">
        <v>118</v>
      </c>
      <c r="D28" s="270" t="s">
        <v>117</v>
      </c>
    </row>
    <row r="29" spans="2:4">
      <c r="B29" s="445"/>
      <c r="C29" s="268" t="s">
        <v>119</v>
      </c>
      <c r="D29" s="270" t="s">
        <v>175</v>
      </c>
    </row>
    <row r="30" spans="2:4">
      <c r="B30" s="445"/>
      <c r="C30" s="268" t="s">
        <v>120</v>
      </c>
      <c r="D30" s="270" t="s">
        <v>117</v>
      </c>
    </row>
    <row r="31" spans="2:4">
      <c r="B31" s="446"/>
      <c r="C31" s="268" t="s">
        <v>121</v>
      </c>
      <c r="D31" s="270" t="s">
        <v>123</v>
      </c>
    </row>
  </sheetData>
  <sheetProtection algorithmName="SHA-512" hashValue="bP8LYfXs4wzsqborGvug3DJZDFW3FlQPd8KcT9ry0NDlYZDAU5JFdz1kLQhRGt+VCPZOp9baMtQr3KGs80Nwmw==" saltValue="PVF6pWzxehKMKwalvYDxTw==" spinCount="100000" sheet="1" objects="1" scenarios="1"/>
  <mergeCells count="8">
    <mergeCell ref="B14:B22"/>
    <mergeCell ref="B23:B31"/>
    <mergeCell ref="B2:D2"/>
    <mergeCell ref="C4:D4"/>
    <mergeCell ref="C5:D5"/>
    <mergeCell ref="C6:D6"/>
    <mergeCell ref="C7:D7"/>
    <mergeCell ref="B13:D13"/>
  </mergeCells>
  <hyperlinks>
    <hyperlink ref="C5" r:id="rId1" display="https://els1.sharepoint.com/teams/ToolsSolutions/Documents partages/Ber_Phil/aUpdate Tools/Updates 2023/01.2023/07 VAA auto - forfait beroepskosten of bewezen beroepskosten/TAXIQ/ATN voiture-frais professionnels forfaitaires ou réels et prouvés.xlsx" xr:uid="{1DA684D1-A299-4348-9CB3-7831F114983B}"/>
  </hyperlinks>
  <pageMargins left="0.7" right="0.7" top="0.75" bottom="0.75" header="0.3" footer="0.3"/>
  <pageSetup paperSize="9" orientation="portrait" r:id="rId2"/>
  <headerFooter>
    <oddHeader>&amp;C&amp;Z&amp;F</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leaseDate xmlns="9f1a52dd-c97f-4abb-8a98-4088ff99792c" xsi:nil="true"/>
    <DateReleased xmlns="9f1a52dd-c97f-4abb-8a98-4088ff99792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67BC378ED6E94CA11F89AB07685AA6" ma:contentTypeVersion="10" ma:contentTypeDescription="Crée un document." ma:contentTypeScope="" ma:versionID="158491e2e4a6b47a92c7102527282660">
  <xsd:schema xmlns:xsd="http://www.w3.org/2001/XMLSchema" xmlns:xs="http://www.w3.org/2001/XMLSchema" xmlns:p="http://schemas.microsoft.com/office/2006/metadata/properties" xmlns:ns2="9f1a52dd-c97f-4abb-8a98-4088ff99792c" xmlns:ns3="c1100eb2-400f-4abd-90be-61dbc9e47e5b" targetNamespace="http://schemas.microsoft.com/office/2006/metadata/properties" ma:root="true" ma:fieldsID="f269a6acbbfafa1de611b44a16220f91" ns2:_="" ns3:_="">
    <xsd:import namespace="9f1a52dd-c97f-4abb-8a98-4088ff99792c"/>
    <xsd:import namespace="c1100eb2-400f-4abd-90be-61dbc9e47e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DateReleased" minOccurs="0"/>
                <xsd:element ref="ns2:Release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a52dd-c97f-4abb-8a98-4088ff9979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ateReleased" ma:index="15" nillable="true" ma:displayName="Date Released" ma:description="Date the tool went online" ma:format="DateOnly" ma:internalName="DateReleased">
      <xsd:simpleType>
        <xsd:restriction base="dms:DateTime"/>
      </xsd:simpleType>
    </xsd:element>
    <xsd:element name="ReleaseDate" ma:index="16" nillable="true" ma:displayName="ReleaseDate" ma:format="DateOnly" ma:internalName="ReleaseDate">
      <xsd:simpleType>
        <xsd:restriction base="dms:DateTime"/>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00eb2-400f-4abd-90be-61dbc9e47e5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CB4570-D60D-4382-A77F-C4270D19EB70}">
  <ds:schemaRefs>
    <ds:schemaRef ds:uri="http://purl.org/dc/elements/1.1/"/>
    <ds:schemaRef ds:uri="http://schemas.microsoft.com/office/2006/metadata/properties"/>
    <ds:schemaRef ds:uri="c1100eb2-400f-4abd-90be-61dbc9e47e5b"/>
    <ds:schemaRef ds:uri="9f1a52dd-c97f-4abb-8a98-4088ff99792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35AFE14-9D9D-4961-BB52-18B4DE432FED}">
  <ds:schemaRefs>
    <ds:schemaRef ds:uri="http://schemas.microsoft.com/sharepoint/v3/contenttype/forms"/>
  </ds:schemaRefs>
</ds:datastoreItem>
</file>

<file path=customXml/itemProps3.xml><?xml version="1.0" encoding="utf-8"?>
<ds:datastoreItem xmlns:ds="http://schemas.openxmlformats.org/officeDocument/2006/customXml" ds:itemID="{7A4BCEF3-51C6-4D3A-9738-343DF9A1B5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1a52dd-c97f-4abb-8a98-4088ff99792c"/>
    <ds:schemaRef ds:uri="c1100eb2-400f-4abd-90be-61dbc9e4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Home</vt:lpstr>
      <vt:lpstr>2</vt:lpstr>
      <vt:lpstr>HomeFR</vt:lpstr>
      <vt:lpstr>2FR</vt:lpstr>
      <vt:lpstr>EDISEC</vt:lpstr>
      <vt:lpstr>coot</vt:lpstr>
      <vt:lpstr>coot2</vt:lpstr>
      <vt:lpstr>cootfr</vt:lpstr>
      <vt:lpstr>cootfr2</vt:lpstr>
      <vt:lpstr>dTM</vt:lpstr>
      <vt:lpstr>'2'!Print_Area</vt:lpstr>
      <vt:lpstr>'2FR'!Print_Area</vt:lpstr>
      <vt:lpstr>Home!Print_Area</vt:lpstr>
      <vt:lpstr>HomeFR!Print_Area</vt:lpstr>
      <vt:lpstr>'2'!Print_Titles</vt:lpstr>
      <vt:lpstr>'2FR'!Print_Titles</vt:lpstr>
    </vt:vector>
  </TitlesOfParts>
  <Company>Indicator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POISMANS</dc:creator>
  <cp:keywords>--394622-394618</cp:keywords>
  <cp:lastModifiedBy>Philippe POISMANS</cp:lastModifiedBy>
  <cp:lastPrinted>2022-12-12T20:46:34Z</cp:lastPrinted>
  <dcterms:created xsi:type="dcterms:W3CDTF">2009-01-23T15:33:05Z</dcterms:created>
  <dcterms:modified xsi:type="dcterms:W3CDTF">2024-05-13T14:13:00Z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0x0101009E67BC378ED6E94CA11F89AB07685AA6</vt:lpwstr>
  </property>
</Properties>
</file>